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860" windowWidth="19200" windowHeight="8190" firstSheet="2" activeTab="4"/>
  </bookViews>
  <sheets>
    <sheet name="Ресурс обесп-е на 01.01.2020-22" sheetId="1" r:id="rId1"/>
    <sheet name="Ресурс обесп-е на 22.01.2020" sheetId="2" r:id="rId2"/>
    <sheet name="Ресурс обесп-е на 31.08.2020" sheetId="3" r:id="rId3"/>
    <sheet name="на 09.09.2020 с кл.рук." sheetId="4" r:id="rId4"/>
    <sheet name="на 25.12.2020" sheetId="5" r:id="rId5"/>
  </sheets>
  <definedNames>
    <definedName name="_xlnm.Print_Titles" localSheetId="3">'на 09.09.2020 с кл.рук.'!$5:$7</definedName>
    <definedName name="_xlnm.Print_Titles" localSheetId="4">'на 25.12.2020'!$5:$7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<sst xmlns="http://schemas.openxmlformats.org/spreadsheetml/2006/main" count="3041" uniqueCount="188">
  <si>
    <t>Основное мероприятие 7.1. Организация оздоровления и отдыха детей в каникулярное время</t>
  </si>
  <si>
    <t>0220160010</t>
  </si>
  <si>
    <t>Основное меропроиятие 2.5. Финансовое обеспечение социально значимых мероприятий</t>
  </si>
  <si>
    <t>Основное мероприятие 1.2. Финансовое обеспечение выплаты компенсации части родительской платы за присмотр и уход за детьми, посещающими образовательные организации, реализующие образоватеную программу дошкольного образования</t>
  </si>
  <si>
    <t>Основное мероприятие 1.4. Финансовое обеспечение социально значимых мероприятий</t>
  </si>
  <si>
    <t>Основное мероприятие 2.3. "Выявление и поддержка одаренных детей и молодежи"</t>
  </si>
  <si>
    <r>
      <rPr>
        <b/>
        <sz val="9"/>
        <rFont val="Times New Roman"/>
        <family val="1"/>
      </rPr>
      <t>Мероприятие 2.2.1.</t>
    </r>
    <r>
      <rPr>
        <sz val="9"/>
        <rFont val="Times New Roman"/>
        <family val="1"/>
      </rPr>
      <t xml:space="preserve"> Предоставление дополнительного образования детям и подросткам в  организациях дополнительного образования детей различных направлений</t>
    </r>
  </si>
  <si>
    <t>0220260010</t>
  </si>
  <si>
    <r>
      <rPr>
        <b/>
        <sz val="9"/>
        <rFont val="Times New Roman"/>
        <family val="1"/>
      </rPr>
      <t>Мероприятие 6.1.1.</t>
    </r>
    <r>
      <rPr>
        <sz val="9"/>
        <rFont val="Times New Roman"/>
        <family val="1"/>
      </rPr>
      <t xml:space="preserve"> Выплата единовременного пособия при всех форм устройства детей, лишенных родительского попечения, в семью</t>
    </r>
  </si>
  <si>
    <r>
      <rPr>
        <b/>
        <sz val="9"/>
        <rFont val="Times New Roman"/>
        <family val="1"/>
      </rPr>
      <t>Мероприятие 6.1.2.</t>
    </r>
    <r>
      <rPr>
        <sz val="9"/>
        <rFont val="Times New Roman"/>
        <family val="1"/>
      </rPr>
      <t xml:space="preserve"> Содержание ребенка в семье опекуна (попечителя)</t>
    </r>
  </si>
  <si>
    <r>
      <rPr>
        <b/>
        <sz val="9"/>
        <rFont val="Times New Roman"/>
        <family val="1"/>
      </rPr>
      <t>Мероприятие 6.1.3.</t>
    </r>
    <r>
      <rPr>
        <sz val="9"/>
        <rFont val="Times New Roman"/>
        <family val="1"/>
      </rPr>
      <t xml:space="preserve"> Содержание ребенка в приемной семье</t>
    </r>
  </si>
  <si>
    <r>
      <rPr>
        <b/>
        <sz val="9"/>
        <rFont val="Times New Roman"/>
        <family val="1"/>
      </rPr>
      <t>Мероприятие 6.1.4.</t>
    </r>
    <r>
      <rPr>
        <sz val="9"/>
        <rFont val="Times New Roman"/>
        <family val="1"/>
      </rPr>
      <t xml:space="preserve"> Вознаграждение, причитающееся приемному родителю</t>
    </r>
  </si>
  <si>
    <r>
      <rPr>
        <b/>
        <sz val="9"/>
        <rFont val="Times New Roman"/>
        <family val="1"/>
      </rPr>
      <t>Мероприятие 7.1.1.</t>
    </r>
    <r>
      <rPr>
        <sz val="9"/>
        <rFont val="Times New Roman"/>
        <family val="1"/>
      </rPr>
      <t xml:space="preserve"> Мероприятия по проведению оздоровительной компании детей</t>
    </r>
  </si>
  <si>
    <r>
      <rPr>
        <b/>
        <sz val="9"/>
        <rFont val="Times New Roman"/>
        <family val="1"/>
      </rPr>
      <t>Мероприятие 7.1.2</t>
    </r>
    <r>
      <rPr>
        <sz val="9"/>
        <rFont val="Times New Roman"/>
        <family val="1"/>
      </rPr>
      <t>. Обеспечение функционирования лагерей</t>
    </r>
  </si>
  <si>
    <r>
      <rPr>
        <b/>
        <sz val="9"/>
        <rFont val="Times New Roman"/>
        <family val="1"/>
      </rPr>
      <t>Мероприятие 8.2.1.</t>
    </r>
    <r>
      <rPr>
        <sz val="9"/>
        <rFont val="Times New Roman"/>
        <family val="1"/>
      </rPr>
      <t xml:space="preserve"> Осуществление переданных пономочий по организации и осуществлению деятельности по опеке и попечительству над несовершеннолетними </t>
    </r>
  </si>
  <si>
    <t>Подпрограмма 6. "Защита прав детей, поддержка детей-сирот и детей с ограниченными возможностями здоровья"</t>
  </si>
  <si>
    <t>Подпрограмма 7. "Организация отдыха и оздоровления детей "</t>
  </si>
  <si>
    <t>Подпрограмма 8. "Обеспечение деятельности в сфере образования"</t>
  </si>
  <si>
    <t>Приложение № 4</t>
  </si>
  <si>
    <t>к Программе</t>
  </si>
  <si>
    <t>№ П/П</t>
  </si>
  <si>
    <t>Наименование муниципальной программы, подпрограммы, основного мероприятия</t>
  </si>
  <si>
    <t>Бюджет</t>
  </si>
  <si>
    <t>Код бюджетной классификации</t>
  </si>
  <si>
    <t>Всего за годы реализации программы</t>
  </si>
  <si>
    <t>Расходы (тыс. рублей)</t>
  </si>
  <si>
    <t>ГРБС</t>
  </si>
  <si>
    <t>РЗПР</t>
  </si>
  <si>
    <t>Итого</t>
  </si>
  <si>
    <t>2019 год</t>
  </si>
  <si>
    <t>2020 год</t>
  </si>
  <si>
    <t>УО</t>
  </si>
  <si>
    <t>Всего,                в том числе:</t>
  </si>
  <si>
    <t>х</t>
  </si>
  <si>
    <t>федеральный бюджет</t>
  </si>
  <si>
    <t>областной бюджет</t>
  </si>
  <si>
    <t>бюджет городского округа</t>
  </si>
  <si>
    <t>0701</t>
  </si>
  <si>
    <t>271</t>
  </si>
  <si>
    <t>1004</t>
  </si>
  <si>
    <t>0702</t>
  </si>
  <si>
    <t>0709</t>
  </si>
  <si>
    <t xml:space="preserve">"Совершенствование организации  питания льготной категории детей в дошкольных образовательных учреждениях Кувандыкского городского округа Оренбургской области на 2016-2020 годы" </t>
  </si>
  <si>
    <t>0707</t>
  </si>
  <si>
    <t>1.</t>
  </si>
  <si>
    <t>2.</t>
  </si>
  <si>
    <t>3.</t>
  </si>
  <si>
    <t>ЦСР</t>
  </si>
  <si>
    <t>0210177010</t>
  </si>
  <si>
    <t>0210177020</t>
  </si>
  <si>
    <t>0210280190</t>
  </si>
  <si>
    <t>0210380260</t>
  </si>
  <si>
    <t>0220127010</t>
  </si>
  <si>
    <t>0220167010</t>
  </si>
  <si>
    <t>0220177110</t>
  </si>
  <si>
    <t>0220177130</t>
  </si>
  <si>
    <t>0220277210</t>
  </si>
  <si>
    <t>0220327020</t>
  </si>
  <si>
    <t>0220367070</t>
  </si>
  <si>
    <t>0220467080</t>
  </si>
  <si>
    <t>0230177120</t>
  </si>
  <si>
    <t>0250167310</t>
  </si>
  <si>
    <t>0260152600</t>
  </si>
  <si>
    <t>0260188110</t>
  </si>
  <si>
    <t>0260188121</t>
  </si>
  <si>
    <t>0260188122</t>
  </si>
  <si>
    <t>соисполнители, участники</t>
  </si>
  <si>
    <t>Ответственный исполнитель,</t>
  </si>
  <si>
    <t xml:space="preserve">Основное мероприятие 1.1. Повышение доступности дошкольных образовательных услуг </t>
  </si>
  <si>
    <t>Подпрограмма  2. "Развитие общего и дополнительного образования детей"</t>
  </si>
  <si>
    <t>Основное мероприятие 2.1. Развитие общего образования</t>
  </si>
  <si>
    <t>Основное мероприятие 2.2. "Развитие дополнительного и неформального образования и социализации детей"</t>
  </si>
  <si>
    <t>Основное мероприятие 2.4. "Развитие физической культуры и спорта в образовательных учреждениях Кувандыкского городского округа"</t>
  </si>
  <si>
    <t>Основное мероприятие 5.1. Совершенствование  нормативно-правовой базы, координация деятельности районных общественных организаций (объединений), информационное обеспечение и использование государственных символов в патриотическом воспитании детей</t>
  </si>
  <si>
    <t>Основное мероприятие 6.1. Выполнение государственных полномочий по организации и осуществлению деятельности по опеке и попечительству над несовершеннолетними</t>
  </si>
  <si>
    <t>Основное мероприятие 8.1. Руководство и управление в сфере установленных функций</t>
  </si>
  <si>
    <t>Основное мероприятие 8.2. Финансовое обеспечение осуществления отдельных государственных полномочий</t>
  </si>
  <si>
    <t>4.</t>
  </si>
  <si>
    <t>5.</t>
  </si>
  <si>
    <t>6.</t>
  </si>
  <si>
    <t>7.</t>
  </si>
  <si>
    <t>8.</t>
  </si>
  <si>
    <t>9.</t>
  </si>
  <si>
    <t>0270177410</t>
  </si>
  <si>
    <t>0270177420</t>
  </si>
  <si>
    <t>0270180530</t>
  </si>
  <si>
    <t>0280110020</t>
  </si>
  <si>
    <t>0280280954</t>
  </si>
  <si>
    <t>0280370020</t>
  </si>
  <si>
    <t>Основное мероприятие 8.3. Обеспечение деятельности подведомственных учреждений</t>
  </si>
  <si>
    <t>0210160010</t>
  </si>
  <si>
    <t>0220180982</t>
  </si>
  <si>
    <t>0210180981</t>
  </si>
  <si>
    <t>0703</t>
  </si>
  <si>
    <t>0210477020</t>
  </si>
  <si>
    <t>0220577130</t>
  </si>
  <si>
    <t>02302S0170</t>
  </si>
  <si>
    <t>Итого, в том числе:</t>
  </si>
  <si>
    <r>
      <rPr>
        <b/>
        <sz val="9"/>
        <rFont val="Times New Roman"/>
        <family val="1"/>
      </rPr>
      <t>Мероприятие 4.1.1.</t>
    </r>
    <r>
      <rPr>
        <sz val="9"/>
        <rFont val="Times New Roman"/>
        <family val="1"/>
      </rPr>
      <t xml:space="preserve"> Проведение мероприятий по обеспечению противопожарной безопасности в дошкольных образовательных организациях </t>
    </r>
  </si>
  <si>
    <r>
      <rPr>
        <b/>
        <sz val="9"/>
        <rFont val="Times New Roman"/>
        <family val="1"/>
      </rPr>
      <t>Мероприятие 2.3.1.</t>
    </r>
    <r>
      <rPr>
        <sz val="9"/>
        <rFont val="Times New Roman"/>
        <family val="1"/>
      </rPr>
      <t xml:space="preserve"> Выплата стипендий одаренным детям образовательных организаций муниципального образования Кувандыкский городской округ</t>
    </r>
  </si>
  <si>
    <r>
      <rPr>
        <b/>
        <sz val="9"/>
        <rFont val="Times New Roman"/>
        <family val="1"/>
      </rPr>
      <t>Мероприятие 1.3.1.</t>
    </r>
    <r>
      <rPr>
        <sz val="9"/>
        <rFont val="Times New Roman"/>
        <family val="1"/>
      </rPr>
      <t xml:space="preserve"> Обучение детей-инвалидов в образовательных организациях, реализующих программу дошкольного образования, а также предоставление компенсации затрат родителей на обучение детей-инвалидов на дому</t>
    </r>
  </si>
  <si>
    <r>
      <rPr>
        <b/>
        <sz val="9"/>
        <rFont val="Times New Roman"/>
        <family val="1"/>
      </rPr>
      <t>Мероприятие 1.2.1.</t>
    </r>
    <r>
      <rPr>
        <sz val="9"/>
        <rFont val="Times New Roman"/>
        <family val="1"/>
      </rPr>
      <t xml:space="preserve"> Осуществление переданных полномочий по выплате компенсации части родительской платы за присмотр и уход за детьми, посещающих образовательные организации, реализующих  образовательную программу дошкольного образования</t>
    </r>
  </si>
  <si>
    <r>
      <t xml:space="preserve">Мероприятие 2.5.1. </t>
    </r>
    <r>
      <rPr>
        <sz val="9"/>
        <rFont val="Times New Roman"/>
        <family val="1"/>
      </rPr>
      <t>Создание условий для развития общего образования</t>
    </r>
  </si>
  <si>
    <r>
      <rPr>
        <b/>
        <sz val="9"/>
        <rFont val="Times New Roman"/>
        <family val="1"/>
      </rPr>
      <t xml:space="preserve">Мероприятие 1.4.1. </t>
    </r>
    <r>
      <rPr>
        <sz val="9"/>
        <rFont val="Times New Roman"/>
        <family val="1"/>
      </rPr>
      <t>Создание условий для развития дошкольного образования</t>
    </r>
  </si>
  <si>
    <t>Подпрограмма 3 "Совершенствование организации питания  в образовательных организациях Кувандыкского городского округа Оренбургской области на 2019-2024 годы"</t>
  </si>
  <si>
    <t xml:space="preserve">                Ресурсное обеспечение реализации муниципальной  Программы «Развитие системы образования муниципального образования Кувандыкский городской округ Оренбургской области»  на 2019-2024 год</t>
  </si>
  <si>
    <t xml:space="preserve">Муниципальная программа «Развитие системы образования муниципального образования Кувандыкский городской округ Оренбургской области » на 2019-2024 годы </t>
  </si>
  <si>
    <t>0230177030</t>
  </si>
  <si>
    <t>0240177050</t>
  </si>
  <si>
    <t>2021 год</t>
  </si>
  <si>
    <t>2022 год</t>
  </si>
  <si>
    <t>2023 год</t>
  </si>
  <si>
    <t>2024 год</t>
  </si>
  <si>
    <r>
      <rPr>
        <b/>
        <sz val="10"/>
        <rFont val="Times New Roman"/>
        <family val="1"/>
      </rPr>
      <t>Мероприятие 1.1.1.</t>
    </r>
    <r>
      <rPr>
        <sz val="10"/>
        <rFont val="Times New Roman"/>
        <family val="1"/>
      </rPr>
      <t xml:space="preserve"> Предоставление дошкольного образования, воспитание и содержание ребенка в дошкольных образовательных и общеобразовательных учреждениях, осуществляющих образовательную деятельность по основным общеобразовательным программам</t>
    </r>
  </si>
  <si>
    <r>
      <rPr>
        <b/>
        <sz val="10"/>
        <rFont val="Times New Roman"/>
        <family val="1"/>
      </rPr>
      <t>Мероприятие 1.1.2.</t>
    </r>
    <r>
      <rPr>
        <sz val="10"/>
        <rFont val="Times New Roman"/>
        <family val="1"/>
      </rPr>
      <t xml:space="preserve"> Создание условий для развития дошкольного образования</t>
    </r>
  </si>
  <si>
    <r>
      <rPr>
        <b/>
        <sz val="10"/>
        <rFont val="Times New Roman"/>
        <family val="1"/>
      </rPr>
      <t>Мероприятие 1.1.4.</t>
    </r>
    <r>
      <rPr>
        <sz val="10"/>
        <rFont val="Times New Roman"/>
        <family val="1"/>
      </rPr>
      <t xml:space="preserve"> Погашение обязательств учреждения</t>
    </r>
  </si>
  <si>
    <r>
      <rPr>
        <b/>
        <sz val="9"/>
        <rFont val="Times New Roman"/>
        <family val="1"/>
      </rPr>
      <t>Мероприятие 2.1.1.</t>
    </r>
    <r>
      <rPr>
        <sz val="9"/>
        <rFont val="Times New Roman"/>
        <family val="1"/>
      </rPr>
      <t xml:space="preserve"> Предоставление общедоступного бесплатного начального общего, основного общего и среднего общего образования по основным общеобразовательным программам</t>
    </r>
  </si>
  <si>
    <t>Основное мероприятие 4.1. Проведение мероприятий по обеспечению противопожарной безопасности в образовательных организациях</t>
  </si>
  <si>
    <r>
      <rPr>
        <b/>
        <sz val="9"/>
        <rFont val="Times New Roman"/>
        <family val="1"/>
      </rPr>
      <t>Мероприятие 4.1.2.</t>
    </r>
    <r>
      <rPr>
        <sz val="9"/>
        <rFont val="Times New Roman"/>
        <family val="1"/>
      </rPr>
      <t xml:space="preserve"> Проведение мероприятий по обеспечению противопожарной безопасности в общеобразовательных организациях</t>
    </r>
  </si>
  <si>
    <r>
      <rPr>
        <b/>
        <sz val="9"/>
        <rFont val="Times New Roman"/>
        <family val="1"/>
      </rPr>
      <t>Мероприятие 4.1.3.</t>
    </r>
    <r>
      <rPr>
        <sz val="9"/>
        <rFont val="Times New Roman"/>
        <family val="1"/>
      </rPr>
      <t xml:space="preserve"> Проведение мероприятий по обеспечению противопожарной безопасности в  организациях дополнительного образования</t>
    </r>
  </si>
  <si>
    <t>Основное мероприятие 4.2. Создание антитеррористической безопасности в образовательных организациях</t>
  </si>
  <si>
    <t>Основное мероприятие 4.3. Создание безопасных санитарно-эпидемиологических условий в образовательных организациях</t>
  </si>
  <si>
    <t>Основное мероприятие 4.4. Проведение противоаварийных мероприятий в образовательных организациях</t>
  </si>
  <si>
    <r>
      <rPr>
        <b/>
        <sz val="10"/>
        <rFont val="Times New Roman"/>
        <family val="1"/>
      </rPr>
      <t>Мероприятие 7.1.3.</t>
    </r>
    <r>
      <rPr>
        <sz val="10"/>
        <rFont val="Times New Roman"/>
        <family val="1"/>
      </rPr>
      <t xml:space="preserve"> Погашение обязательств учреждения</t>
    </r>
  </si>
  <si>
    <t>0270160010</t>
  </si>
  <si>
    <t>Мероприятие 4.2.1. Проведение мероприятий по обеспечению антитеррористической безопасности в   организациях дошкольного образования</t>
  </si>
  <si>
    <t xml:space="preserve">Мероприятие 4.2.2. Проведение мероприятий по обеспечению антитеррористической безопасности в общебразовательных организациях </t>
  </si>
  <si>
    <t>Мероприятие 4.2.3. Проведение мероприятий по обеспечению антитеррористической безопасности в   организациях дополнительного образования</t>
  </si>
  <si>
    <t>Мероприятие 4.3.1. Технологическое переоборудование и реконструкция пищеблоков в организациях дошкольного образования</t>
  </si>
  <si>
    <t>Мероприятие 4.3.2. Технологическое переоборудование и реконструкция пищеблоков общеобразовательных организаций</t>
  </si>
  <si>
    <t>Региональный проект «Создание условий для занятия физической культурой и спортом в сельских школах»</t>
  </si>
  <si>
    <t>022Е2S1040</t>
  </si>
  <si>
    <t>022Е250970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</si>
  <si>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</si>
  <si>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Проведение капитального ремонта в спортивных залах общеобразовательных организаций, расположенных в сельской местности</t>
  </si>
  <si>
    <t>Проведение мероприятий по формированию сети образовательных организаций, в которых созданы условия для инклюзивного образования детей-инвалидов</t>
  </si>
  <si>
    <t>026П8S1050</t>
  </si>
  <si>
    <t>022Е1S0890</t>
  </si>
  <si>
    <t>Развитие инфраструктуры общего и дополнительного образования посредством капитального ремонта зданий муниципальных образовательных организаций</t>
  </si>
  <si>
    <r>
      <rPr>
        <b/>
        <sz val="9"/>
        <rFont val="Times New Roman"/>
        <family val="1"/>
      </rPr>
      <t>Мероприятие 3.2.1.</t>
    </r>
    <r>
      <rPr>
        <sz val="9"/>
        <rFont val="Times New Roman"/>
        <family val="1"/>
      </rPr>
      <t xml:space="preserve"> Дополнительное финансовое обеспечение мероприятий по организации питания учащихся в общеобразовательных организациях</t>
    </r>
  </si>
  <si>
    <t>0240377080</t>
  </si>
  <si>
    <t>0240377180</t>
  </si>
  <si>
    <r>
      <rPr>
        <b/>
        <sz val="10"/>
        <rFont val="Times New Roman"/>
        <family val="1"/>
      </rPr>
      <t>Мероприятие 1.1.3.</t>
    </r>
    <r>
      <rPr>
        <sz val="10"/>
        <rFont val="Times New Roman"/>
        <family val="1"/>
      </rPr>
      <t xml:space="preserve"> Обеспечение государственных гарантий реализации прав на получение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общедоступного и бесплатного дошкольного образования детей в муниципальных образовательных организациях, реализующих образовательную программу дошкольного образования </t>
    </r>
  </si>
  <si>
    <t>0240177160</t>
  </si>
  <si>
    <t>0240177220</t>
  </si>
  <si>
    <t>0240277070</t>
  </si>
  <si>
    <t>0240277170</t>
  </si>
  <si>
    <t>0240277270</t>
  </si>
  <si>
    <t>0240477230</t>
  </si>
  <si>
    <r>
      <t xml:space="preserve">Мероприятие 2.4.1. Обеспечение мероприятий по проведению соревнований  и других мероприятий, направленных на развитие физкультуры и спорта, и пропаганде здорового образа жизни. Участие в областных спартакиадах, конкурсах, соревнованиях. </t>
    </r>
  </si>
  <si>
    <t>Региональный проект «Создание современной образовательной среды для школьников»</t>
  </si>
  <si>
    <t xml:space="preserve">Основное мероприятие 3.1. "Дополнительное финансовое обеспечение мероприятий по организации питания детей  в образовательных организациях  Кувандыкского городского округа Оренбургской области на 2019-2024 годы" </t>
  </si>
  <si>
    <t>Подпрограмма № 1 "Развитие дошкольного образования детей"</t>
  </si>
  <si>
    <r>
      <rPr>
        <b/>
        <sz val="9"/>
        <rFont val="Times New Roman"/>
        <family val="1"/>
      </rPr>
      <t>Мероприятие 2.1.4.</t>
    </r>
    <r>
      <rPr>
        <sz val="9"/>
        <rFont val="Times New Roman"/>
        <family val="1"/>
      </rPr>
      <t xml:space="preserve"> Поощрение лучших педагогических работников образовательных организаций Кувандыкского городского округа</t>
    </r>
  </si>
  <si>
    <r>
      <rPr>
        <b/>
        <sz val="9"/>
        <rFont val="Times New Roman"/>
        <family val="1"/>
      </rPr>
      <t>Мероприятие 2.1.5.</t>
    </r>
    <r>
      <rPr>
        <sz val="9"/>
        <rFont val="Times New Roman"/>
        <family val="1"/>
      </rPr>
      <t xml:space="preserve"> Предоставление услуг  по психолого-медико-педагогическому сопровождению детей</t>
    </r>
  </si>
  <si>
    <r>
      <rPr>
        <b/>
        <sz val="9"/>
        <rFont val="Times New Roman"/>
        <family val="1"/>
      </rPr>
      <t>Мероприятие 2.1.6.</t>
    </r>
    <r>
      <rPr>
        <sz val="9"/>
        <rFont val="Times New Roman"/>
        <family val="1"/>
      </rPr>
      <t xml:space="preserve"> Погашение обязательств учреждения</t>
    </r>
  </si>
  <si>
    <r>
      <rPr>
        <b/>
        <sz val="9"/>
        <rFont val="Times New Roman"/>
        <family val="1"/>
      </rPr>
      <t>Мероприятие 2.2.2.</t>
    </r>
    <r>
      <rPr>
        <sz val="9"/>
        <rFont val="Times New Roman"/>
        <family val="1"/>
      </rPr>
      <t xml:space="preserve"> Погашение обязательств учреждения</t>
    </r>
  </si>
  <si>
    <r>
      <t>Мероприятие 2.3.2.</t>
    </r>
    <r>
      <rPr>
        <sz val="9"/>
        <rFont val="Times New Roman"/>
        <family val="1"/>
      </rPr>
      <t xml:space="preserve"> Проведение  олимпиад, смотров-конкурсов, семинаров и других мероприятий, направленных на всестороннее развитие молодого поколения</t>
    </r>
  </si>
  <si>
    <r>
      <rPr>
        <b/>
        <sz val="9"/>
        <rFont val="Times New Roman"/>
        <family val="1"/>
      </rPr>
      <t>Мероприятие 3.1.1.</t>
    </r>
    <r>
      <rPr>
        <sz val="9"/>
        <rFont val="Times New Roman"/>
        <family val="1"/>
      </rPr>
      <t xml:space="preserve"> Дополнительное финансовое обеспечение мероприятий по организация питания детей  в дошкольных образовательных организациях  Кувандыкского городского округа Оренбургской области на 2019-2024 годы </t>
    </r>
  </si>
  <si>
    <r>
      <rPr>
        <b/>
        <sz val="9"/>
        <rFont val="Times New Roman"/>
        <family val="1"/>
      </rPr>
      <t>Мероприятие 3.1.3.</t>
    </r>
    <r>
      <rPr>
        <sz val="9"/>
        <rFont val="Times New Roman"/>
        <family val="1"/>
      </rPr>
      <t xml:space="preserve"> "Дополнительное финансовое обеспечение мероприятий по организации питания учащихся в интернатах при сельских школах  Кувандыкского городского округа Оренбургской области на 2019-2024 годы" </t>
    </r>
  </si>
  <si>
    <t>Основное мероприятие 3.2. Организация питания в общеобразовательных организациях</t>
  </si>
  <si>
    <r>
      <t xml:space="preserve">Мероприятие 4.4.1. </t>
    </r>
    <r>
      <rPr>
        <sz val="9"/>
        <rFont val="Times New Roman"/>
        <family val="1"/>
      </rPr>
      <t>Проведение текущего и капитального ремонта, противоаварийных мероприятий в организациях дополнительного образования детей</t>
    </r>
  </si>
  <si>
    <t>Приоритетный проект Оренбургской области «Создание универсальной безбарьерной среды для инклюзивного образования детей-инвалидов»</t>
  </si>
  <si>
    <r>
      <rPr>
        <b/>
        <sz val="9"/>
        <rFont val="Times New Roman"/>
        <family val="1"/>
      </rPr>
      <t>Мероприятие 7.1.4.</t>
    </r>
    <r>
      <rPr>
        <sz val="9"/>
        <rFont val="Times New Roman"/>
        <family val="1"/>
      </rPr>
      <t xml:space="preserve"> Осуществление переданных полномочий по финансовому обеспечению мероприятий по отдыху в каникулярное время</t>
    </r>
  </si>
  <si>
    <r>
      <rPr>
        <b/>
        <sz val="9"/>
        <rFont val="Times New Roman"/>
        <family val="1"/>
      </rPr>
      <t>Мероприятие 8.1.1.</t>
    </r>
    <r>
      <rPr>
        <sz val="9"/>
        <rFont val="Times New Roman"/>
        <family val="1"/>
      </rPr>
      <t xml:space="preserve"> Центральный аппарат</t>
    </r>
  </si>
  <si>
    <r>
      <rPr>
        <b/>
        <sz val="9"/>
        <rFont val="Times New Roman"/>
        <family val="1"/>
      </rPr>
      <t>Мероприятие 8.3.2.</t>
    </r>
    <r>
      <rPr>
        <sz val="9"/>
        <rFont val="Times New Roman"/>
        <family val="1"/>
      </rPr>
      <t xml:space="preserve"> Обеспечение предоставления услуг в сфере технического, информационного, организационного, научно-методического и хозяйственного обслуживания  в сфере образования</t>
    </r>
  </si>
  <si>
    <t>Подпрограмма 4. "Комплексная безопасность образовательных организаций Кувандыкского городского округа Оренбургской области на 2019-2024 годы"</t>
  </si>
  <si>
    <r>
      <t xml:space="preserve">Мероприятие 2.1.2. </t>
    </r>
    <r>
      <rPr>
        <sz val="9"/>
        <rFont val="Times New Roman"/>
        <family val="1"/>
      </rPr>
      <t>Создание условий для развития общего образования</t>
    </r>
  </si>
  <si>
    <t>02201S1130</t>
  </si>
  <si>
    <r>
      <rPr>
        <b/>
        <sz val="9"/>
        <rFont val="Times New Roman"/>
        <family val="1"/>
      </rPr>
      <t>Мероприятие 2.1.7.</t>
    </r>
    <r>
      <rPr>
        <sz val="9"/>
        <rFont val="Times New Roman"/>
        <family val="1"/>
      </rPr>
      <t xml:space="preserve"> Организация подвоза обучающихся в муниципальных общеобразовательных организациях </t>
    </r>
  </si>
  <si>
    <t>Начальник управления образования</t>
  </si>
  <si>
    <t>026П8L0270</t>
  </si>
  <si>
    <t>Подпрограмма 5. "Патриотическое воспитание юных граждан Кувандыкского городского округа на 2019-2024 годы"</t>
  </si>
  <si>
    <t>Основное мероприятие 1.3. Финансовое обеспечение полномочия по воспитанию и обучению детей-инвалидов в образовательных организациях, реализующих программу дошкольного образования, а также предоставление компенсации затрат родителей на обучение детей-инвал</t>
  </si>
  <si>
    <r>
      <rPr>
        <b/>
        <sz val="9"/>
        <rFont val="Times New Roman"/>
        <family val="1"/>
      </rPr>
      <t>Мероприятие 2.1.3</t>
    </r>
    <r>
      <rPr>
        <sz val="9"/>
        <rFont val="Times New Roman"/>
        <family val="1"/>
      </rPr>
      <t xml:space="preserve">. Обеспечение государственных гарантий реализации прав на получение общедоступного и бесплатного начального общего, основного общего и среднего общего образования, а также дополнительного образования детей в муниципальных образовательных </t>
    </r>
  </si>
  <si>
    <t>Шишкин Д.В.</t>
  </si>
  <si>
    <r>
      <t xml:space="preserve">Мероприятие 2.1.2. </t>
    </r>
    <r>
      <rPr>
        <sz val="9"/>
        <rFont val="Times New Roman"/>
        <family val="1"/>
      </rPr>
      <t>Создание условий для развития общего и дополнительного образования</t>
    </r>
  </si>
  <si>
    <t>0240377280</t>
  </si>
  <si>
    <t>Мероприятие 4.3.3. Проведение санитарно-профилактических мероприятий в образовательных организациях</t>
  </si>
  <si>
    <r>
      <rPr>
        <b/>
        <sz val="9"/>
        <rFont val="Times New Roman"/>
        <family val="1"/>
      </rPr>
      <t>Мероприятие 2.1.8.</t>
    </r>
    <r>
      <rPr>
        <sz val="9"/>
        <rFont val="Times New Roman"/>
        <family val="1"/>
      </rPr>
      <t xml:space="preserve"> Организация и проведение ЕГЭ в соответствии с требованиями действующего законодательства РФ (организация работы пункта проведения экзамена, техническое и программное обеспечение пункта проведения экзамена)</t>
    </r>
  </si>
  <si>
    <t>0220177190</t>
  </si>
  <si>
    <t xml:space="preserve">федеральный бюджет </t>
  </si>
  <si>
    <t>02302L3040</t>
  </si>
  <si>
    <r>
      <rPr>
        <b/>
        <sz val="9"/>
        <rFont val="Times New Roman"/>
        <family val="1"/>
      </rPr>
      <t>Мероприятие 3.2.2.</t>
    </r>
    <r>
      <rPr>
        <sz val="9"/>
        <rFont val="Times New Roman"/>
        <family val="1"/>
      </rPr>
      <t xml:space="preserve"> Дополнительное финансовое обеспечение мероприятий по организации питания обучающихся 5-11 классов в общеобразовательных организациях</t>
    </r>
  </si>
  <si>
    <r>
      <rPr>
        <b/>
        <sz val="9"/>
        <rFont val="Times New Roman"/>
        <family val="1"/>
      </rPr>
      <t>Мероприятие 3.2.3.</t>
    </r>
    <r>
      <rPr>
        <sz val="9"/>
        <rFont val="Times New Roman"/>
        <family val="1"/>
      </rPr>
      <t xml:space="preserve">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</si>
  <si>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r>
      <rPr>
        <b/>
        <sz val="9"/>
        <rFont val="Times New Roman"/>
        <family val="1"/>
      </rPr>
      <t>Мероприятие 2.1.9.</t>
    </r>
    <r>
      <rPr>
        <sz val="9"/>
        <rFont val="Times New Roman"/>
        <family val="1"/>
      </rPr>
      <t xml:space="preserve"> Eжемесячное  денежное вознаграждение за классное руководство педагогическим работникам государственных и муниципальных общеобразовательных организаций</t>
    </r>
  </si>
  <si>
    <t>0220153030</t>
  </si>
  <si>
    <t>02302S1370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</si>
</sst>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1"/>
      <name val="Calibri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6"/>
      <name val="Times New Roman"/>
      <family val="1"/>
    </font>
    <font>
      <b/>
      <sz val="11"/>
      <name val="Calibri"/>
      <family val="2"/>
    </font>
    <font>
      <b/>
      <sz val="14"/>
      <name val="Times New Roman"/>
      <family val="1"/>
    </font>
    <font>
      <sz val="8"/>
      <name val="Arial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Calibri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7" fillId="0" borderId="10" xfId="0" applyFont="1" applyFill="1" applyBorder="1" applyAlignment="1">
      <alignment/>
    </xf>
    <xf numFmtId="174" fontId="16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34" applyFont="1" applyFill="1" applyAlignment="1">
      <alignment horizontal="left"/>
      <protection/>
    </xf>
    <xf numFmtId="0" fontId="8" fillId="0" borderId="0" xfId="34" applyFont="1" applyFill="1" applyAlignment="1">
      <alignment horizontal="left"/>
      <protection/>
    </xf>
    <xf numFmtId="0" fontId="19" fillId="0" borderId="0" xfId="34" applyFont="1" applyFill="1">
      <alignment/>
      <protection/>
    </xf>
    <xf numFmtId="0" fontId="21" fillId="0" borderId="0" xfId="34" applyFont="1" applyFill="1">
      <alignment/>
      <protection/>
    </xf>
    <xf numFmtId="0" fontId="7" fillId="0" borderId="0" xfId="34" applyFont="1" applyFill="1" applyBorder="1" applyAlignment="1">
      <alignment/>
      <protection/>
    </xf>
    <xf numFmtId="0" fontId="8" fillId="0" borderId="0" xfId="34" applyFont="1" applyFill="1">
      <alignment/>
      <protection/>
    </xf>
    <xf numFmtId="0" fontId="11" fillId="0" borderId="0" xfId="34" applyFont="1" applyFill="1" applyAlignment="1">
      <alignment vertical="top"/>
      <protection/>
    </xf>
    <xf numFmtId="0" fontId="7" fillId="0" borderId="0" xfId="34" applyFont="1" applyFill="1" applyAlignment="1">
      <alignment horizontal="center"/>
      <protection/>
    </xf>
    <xf numFmtId="0" fontId="10" fillId="0" borderId="10" xfId="34" applyFont="1" applyFill="1" applyBorder="1" applyAlignment="1">
      <alignment horizontal="center" vertical="center" wrapText="1"/>
      <protection/>
    </xf>
    <xf numFmtId="0" fontId="11" fillId="0" borderId="10" xfId="34" applyFont="1" applyFill="1" applyBorder="1" applyAlignment="1">
      <alignment horizontal="center" vertical="center" wrapText="1"/>
      <protection/>
    </xf>
    <xf numFmtId="0" fontId="6" fillId="0" borderId="10" xfId="34" applyFont="1" applyFill="1" applyBorder="1" applyAlignment="1">
      <alignment horizontal="center" vertical="top" wrapText="1"/>
      <protection/>
    </xf>
    <xf numFmtId="0" fontId="10" fillId="0" borderId="0" xfId="34" applyFont="1" applyFill="1" applyAlignment="1">
      <alignment horizontal="center" vertical="center"/>
      <protection/>
    </xf>
    <xf numFmtId="0" fontId="12" fillId="0" borderId="10" xfId="34" applyFont="1" applyFill="1" applyBorder="1" applyAlignment="1">
      <alignment horizontal="center" vertical="center" wrapText="1"/>
      <protection/>
    </xf>
    <xf numFmtId="0" fontId="10" fillId="0" borderId="10" xfId="34" applyFont="1" applyFill="1" applyBorder="1" applyAlignment="1">
      <alignment horizontal="left" vertical="center" wrapText="1"/>
      <protection/>
    </xf>
    <xf numFmtId="172" fontId="12" fillId="0" borderId="10" xfId="34" applyNumberFormat="1" applyFont="1" applyFill="1" applyBorder="1" applyAlignment="1">
      <alignment horizontal="center" vertical="center" wrapText="1"/>
      <protection/>
    </xf>
    <xf numFmtId="0" fontId="13" fillId="0" borderId="0" xfId="34" applyFont="1" applyFill="1" applyAlignment="1">
      <alignment horizontal="center" vertical="center"/>
      <protection/>
    </xf>
    <xf numFmtId="14" fontId="6" fillId="0" borderId="10" xfId="34" applyNumberFormat="1" applyFont="1" applyFill="1" applyBorder="1" applyAlignment="1">
      <alignment horizontal="center" vertical="top" wrapText="1"/>
      <protection/>
    </xf>
    <xf numFmtId="0" fontId="10" fillId="0" borderId="10" xfId="34" applyFont="1" applyFill="1" applyBorder="1" applyAlignment="1">
      <alignment vertical="top" wrapText="1"/>
      <protection/>
    </xf>
    <xf numFmtId="0" fontId="4" fillId="0" borderId="10" xfId="34" applyFont="1" applyFill="1" applyBorder="1" applyAlignment="1">
      <alignment horizontal="center" vertical="center" wrapText="1"/>
      <protection/>
    </xf>
    <xf numFmtId="49" fontId="12" fillId="0" borderId="10" xfId="34" applyNumberFormat="1" applyFont="1" applyFill="1" applyBorder="1" applyAlignment="1">
      <alignment horizontal="center" vertical="center" wrapText="1"/>
      <protection/>
    </xf>
    <xf numFmtId="0" fontId="14" fillId="0" borderId="10" xfId="34" applyFont="1" applyFill="1" applyBorder="1" applyAlignment="1">
      <alignment vertical="top" wrapText="1"/>
      <protection/>
    </xf>
    <xf numFmtId="0" fontId="14" fillId="0" borderId="10" xfId="34" applyFont="1" applyFill="1" applyBorder="1" applyAlignment="1">
      <alignment horizontal="center" vertical="center" wrapText="1"/>
      <protection/>
    </xf>
    <xf numFmtId="49" fontId="15" fillId="0" borderId="10" xfId="34" applyNumberFormat="1" applyFont="1" applyFill="1" applyBorder="1" applyAlignment="1">
      <alignment horizontal="center" vertical="center" wrapText="1"/>
      <protection/>
    </xf>
    <xf numFmtId="172" fontId="16" fillId="0" borderId="10" xfId="34" applyNumberFormat="1" applyFont="1" applyFill="1" applyBorder="1" applyAlignment="1">
      <alignment horizontal="center" vertical="center" wrapText="1"/>
      <protection/>
    </xf>
    <xf numFmtId="0" fontId="5" fillId="0" borderId="10" xfId="34" applyFont="1" applyFill="1" applyBorder="1" applyAlignment="1">
      <alignment horizontal="center" vertical="top" wrapText="1"/>
      <protection/>
    </xf>
    <xf numFmtId="14" fontId="5" fillId="0" borderId="11" xfId="34" applyNumberFormat="1" applyFont="1" applyFill="1" applyBorder="1" applyAlignment="1">
      <alignment horizontal="center" vertical="top" wrapText="1"/>
      <protection/>
    </xf>
    <xf numFmtId="0" fontId="14" fillId="0" borderId="12" xfId="34" applyFont="1" applyFill="1" applyBorder="1" applyAlignment="1">
      <alignment vertical="top" wrapText="1"/>
      <protection/>
    </xf>
    <xf numFmtId="0" fontId="3" fillId="0" borderId="10" xfId="34" applyFont="1" applyFill="1" applyBorder="1" applyAlignment="1">
      <alignment horizontal="center" vertical="center" wrapText="1"/>
      <protection/>
    </xf>
    <xf numFmtId="0" fontId="18" fillId="0" borderId="0" xfId="34" applyFont="1" applyFill="1">
      <alignment/>
      <protection/>
    </xf>
    <xf numFmtId="0" fontId="5" fillId="0" borderId="10" xfId="34" applyFont="1" applyFill="1" applyBorder="1" applyAlignment="1">
      <alignment vertical="top" wrapText="1"/>
      <protection/>
    </xf>
    <xf numFmtId="0" fontId="10" fillId="0" borderId="10" xfId="34" applyFont="1" applyFill="1" applyBorder="1" applyAlignment="1">
      <alignment horizontal="left" vertical="top" wrapText="1"/>
      <protection/>
    </xf>
    <xf numFmtId="0" fontId="5" fillId="0" borderId="12" xfId="34" applyFont="1" applyFill="1" applyBorder="1" applyAlignment="1">
      <alignment vertical="top" wrapText="1"/>
      <protection/>
    </xf>
    <xf numFmtId="49" fontId="14" fillId="0" borderId="10" xfId="34" applyNumberFormat="1" applyFont="1" applyFill="1" applyBorder="1" applyAlignment="1">
      <alignment horizontal="center" vertical="center" wrapText="1"/>
      <protection/>
    </xf>
    <xf numFmtId="14" fontId="5" fillId="0" borderId="10" xfId="34" applyNumberFormat="1" applyFont="1" applyFill="1" applyBorder="1" applyAlignment="1">
      <alignment horizontal="center" vertical="top" wrapText="1"/>
      <protection/>
    </xf>
    <xf numFmtId="0" fontId="6" fillId="0" borderId="10" xfId="34" applyFont="1" applyFill="1" applyBorder="1" applyAlignment="1">
      <alignment vertical="top" wrapText="1"/>
      <protection/>
    </xf>
    <xf numFmtId="0" fontId="5" fillId="0" borderId="10" xfId="34" applyFont="1" applyFill="1" applyBorder="1" applyAlignment="1">
      <alignment wrapText="1"/>
      <protection/>
    </xf>
    <xf numFmtId="0" fontId="4" fillId="0" borderId="12" xfId="34" applyFont="1" applyFill="1" applyBorder="1" applyAlignment="1">
      <alignment horizontal="center" vertical="center" wrapText="1"/>
      <protection/>
    </xf>
    <xf numFmtId="49" fontId="10" fillId="0" borderId="10" xfId="34" applyNumberFormat="1" applyFont="1" applyFill="1" applyBorder="1" applyAlignment="1">
      <alignment horizontal="center" vertical="center" wrapText="1"/>
      <protection/>
    </xf>
    <xf numFmtId="0" fontId="2" fillId="0" borderId="10" xfId="34" applyFont="1" applyFill="1" applyBorder="1" applyAlignment="1">
      <alignment horizontal="center" vertical="center" wrapText="1"/>
      <protection/>
    </xf>
    <xf numFmtId="0" fontId="6" fillId="0" borderId="10" xfId="34" applyFont="1" applyFill="1" applyBorder="1" applyAlignment="1">
      <alignment wrapText="1"/>
      <protection/>
    </xf>
    <xf numFmtId="49" fontId="11" fillId="0" borderId="10" xfId="34" applyNumberFormat="1" applyFont="1" applyFill="1" applyBorder="1" applyAlignment="1">
      <alignment horizontal="center" vertical="center" wrapText="1"/>
      <protection/>
    </xf>
    <xf numFmtId="0" fontId="6" fillId="0" borderId="12" xfId="34" applyFont="1" applyFill="1" applyBorder="1" applyAlignment="1">
      <alignment vertical="top" wrapText="1"/>
      <protection/>
    </xf>
    <xf numFmtId="0" fontId="6" fillId="0" borderId="13" xfId="34" applyFont="1" applyFill="1" applyBorder="1" applyAlignment="1">
      <alignment horizontal="left" vertical="top" wrapText="1"/>
      <protection/>
    </xf>
    <xf numFmtId="0" fontId="5" fillId="0" borderId="10" xfId="34" applyFont="1" applyFill="1" applyBorder="1" applyAlignment="1">
      <alignment horizontal="left" wrapText="1"/>
      <protection/>
    </xf>
    <xf numFmtId="0" fontId="15" fillId="0" borderId="10" xfId="34" applyFont="1" applyFill="1" applyBorder="1" applyAlignment="1">
      <alignment horizontal="center" vertical="center" wrapText="1"/>
      <protection/>
    </xf>
    <xf numFmtId="172" fontId="22" fillId="0" borderId="10" xfId="34" applyNumberFormat="1" applyFont="1" applyFill="1" applyBorder="1" applyAlignment="1">
      <alignment horizontal="center" vertical="center" wrapText="1"/>
      <protection/>
    </xf>
    <xf numFmtId="0" fontId="5" fillId="0" borderId="10" xfId="34" applyFont="1" applyFill="1" applyBorder="1" applyAlignment="1">
      <alignment horizontal="left" vertical="top" wrapText="1"/>
      <protection/>
    </xf>
    <xf numFmtId="0" fontId="10" fillId="0" borderId="10" xfId="34" applyFont="1" applyFill="1" applyBorder="1" applyAlignment="1">
      <alignment horizontal="left" wrapText="1"/>
      <protection/>
    </xf>
    <xf numFmtId="172" fontId="12" fillId="0" borderId="10" xfId="34" applyNumberFormat="1" applyFont="1" applyFill="1" applyBorder="1" applyAlignment="1">
      <alignment horizontal="center" vertical="center"/>
      <protection/>
    </xf>
    <xf numFmtId="49" fontId="5" fillId="0" borderId="10" xfId="34" applyNumberFormat="1" applyFont="1" applyFill="1" applyBorder="1" applyAlignment="1">
      <alignment horizontal="center" vertical="center"/>
      <protection/>
    </xf>
    <xf numFmtId="0" fontId="5" fillId="0" borderId="10" xfId="34" applyFont="1" applyFill="1" applyBorder="1" applyAlignment="1">
      <alignment horizontal="left" vertical="center" wrapText="1"/>
      <protection/>
    </xf>
    <xf numFmtId="172" fontId="16" fillId="0" borderId="10" xfId="34" applyNumberFormat="1" applyFont="1" applyFill="1" applyBorder="1" applyAlignment="1">
      <alignment horizontal="center" vertical="center"/>
      <protection/>
    </xf>
    <xf numFmtId="0" fontId="27" fillId="0" borderId="10" xfId="34" applyFont="1" applyFill="1" applyBorder="1" applyAlignment="1">
      <alignment horizontal="center" vertical="top" wrapText="1"/>
      <protection/>
    </xf>
    <xf numFmtId="0" fontId="28" fillId="0" borderId="0" xfId="34" applyFont="1" applyFill="1">
      <alignment/>
      <protection/>
    </xf>
    <xf numFmtId="0" fontId="23" fillId="0" borderId="10" xfId="34" applyFont="1" applyFill="1" applyBorder="1" applyAlignment="1">
      <alignment horizontal="center" vertical="top" wrapText="1"/>
      <protection/>
    </xf>
    <xf numFmtId="0" fontId="6" fillId="0" borderId="10" xfId="34" applyFont="1" applyFill="1" applyBorder="1" applyAlignment="1">
      <alignment horizontal="center" vertical="top"/>
      <protection/>
    </xf>
    <xf numFmtId="0" fontId="6" fillId="0" borderId="10" xfId="34" applyFont="1" applyFill="1" applyBorder="1" applyAlignment="1">
      <alignment horizontal="center" vertical="center"/>
      <protection/>
    </xf>
    <xf numFmtId="0" fontId="5" fillId="0" borderId="10" xfId="34" applyFont="1" applyFill="1" applyBorder="1" applyAlignment="1">
      <alignment horizontal="center" vertical="center" wrapText="1"/>
      <protection/>
    </xf>
    <xf numFmtId="49" fontId="15" fillId="0" borderId="10" xfId="34" applyNumberFormat="1" applyFont="1" applyFill="1" applyBorder="1" applyAlignment="1">
      <alignment horizontal="center" vertical="center"/>
      <protection/>
    </xf>
    <xf numFmtId="0" fontId="5" fillId="0" borderId="10" xfId="34" applyFont="1" applyFill="1" applyBorder="1" applyAlignment="1">
      <alignment horizontal="center" vertical="top"/>
      <protection/>
    </xf>
    <xf numFmtId="49" fontId="11" fillId="0" borderId="10" xfId="34" applyNumberFormat="1" applyFont="1" applyFill="1" applyBorder="1" applyAlignment="1">
      <alignment horizontal="center" vertical="center"/>
      <protection/>
    </xf>
    <xf numFmtId="49" fontId="12" fillId="0" borderId="10" xfId="34" applyNumberFormat="1" applyFont="1" applyFill="1" applyBorder="1" applyAlignment="1">
      <alignment horizontal="center" vertical="center"/>
      <protection/>
    </xf>
    <xf numFmtId="0" fontId="6" fillId="0" borderId="10" xfId="34" applyFont="1" applyFill="1" applyBorder="1" applyAlignment="1">
      <alignment horizontal="left" vertical="top"/>
      <protection/>
    </xf>
    <xf numFmtId="49" fontId="6" fillId="0" borderId="10" xfId="34" applyNumberFormat="1" applyFont="1" applyFill="1" applyBorder="1" applyAlignment="1">
      <alignment horizontal="center" vertical="top"/>
      <protection/>
    </xf>
    <xf numFmtId="49" fontId="5" fillId="0" borderId="10" xfId="34" applyNumberFormat="1" applyFont="1" applyFill="1" applyBorder="1" applyAlignment="1">
      <alignment horizontal="center" vertical="top"/>
      <protection/>
    </xf>
    <xf numFmtId="4" fontId="8" fillId="0" borderId="0" xfId="34" applyNumberFormat="1" applyFont="1" applyFill="1">
      <alignment/>
      <protection/>
    </xf>
    <xf numFmtId="0" fontId="8" fillId="0" borderId="0" xfId="34" applyFont="1" applyFill="1" applyAlignment="1">
      <alignment horizontal="center"/>
      <protection/>
    </xf>
    <xf numFmtId="0" fontId="29" fillId="0" borderId="0" xfId="34" applyFont="1" applyFill="1">
      <alignment/>
      <protection/>
    </xf>
    <xf numFmtId="0" fontId="29" fillId="0" borderId="14" xfId="34" applyFont="1" applyFill="1" applyBorder="1">
      <alignment/>
      <protection/>
    </xf>
    <xf numFmtId="4" fontId="29" fillId="0" borderId="0" xfId="34" applyNumberFormat="1" applyFont="1" applyFill="1">
      <alignment/>
      <protection/>
    </xf>
    <xf numFmtId="0" fontId="30" fillId="0" borderId="0" xfId="34" applyFont="1" applyFill="1">
      <alignment/>
      <protection/>
    </xf>
    <xf numFmtId="0" fontId="29" fillId="0" borderId="0" xfId="34" applyFont="1" applyFill="1" applyAlignment="1">
      <alignment horizontal="center"/>
      <protection/>
    </xf>
    <xf numFmtId="172" fontId="21" fillId="0" borderId="0" xfId="34" applyNumberFormat="1" applyFont="1" applyFill="1">
      <alignment/>
      <protection/>
    </xf>
    <xf numFmtId="4" fontId="29" fillId="0" borderId="14" xfId="34" applyNumberFormat="1" applyFont="1" applyFill="1" applyBorder="1">
      <alignment/>
      <protection/>
    </xf>
    <xf numFmtId="172" fontId="16" fillId="33" borderId="10" xfId="34" applyNumberFormat="1" applyFont="1" applyFill="1" applyBorder="1" applyAlignment="1">
      <alignment horizontal="center" vertical="center" wrapText="1"/>
      <protection/>
    </xf>
    <xf numFmtId="172" fontId="16" fillId="34" borderId="10" xfId="34" applyNumberFormat="1" applyFont="1" applyFill="1" applyBorder="1" applyAlignment="1">
      <alignment horizontal="center" vertical="center" wrapText="1"/>
      <protection/>
    </xf>
    <xf numFmtId="49" fontId="15" fillId="33" borderId="10" xfId="34" applyNumberFormat="1" applyFont="1" applyFill="1" applyBorder="1" applyAlignment="1">
      <alignment horizontal="center" vertical="center" wrapText="1"/>
      <protection/>
    </xf>
    <xf numFmtId="0" fontId="7" fillId="34" borderId="0" xfId="34" applyFont="1" applyFill="1" applyAlignment="1">
      <alignment horizontal="left"/>
      <protection/>
    </xf>
    <xf numFmtId="0" fontId="8" fillId="34" borderId="0" xfId="34" applyFont="1" applyFill="1">
      <alignment/>
      <protection/>
    </xf>
    <xf numFmtId="0" fontId="21" fillId="34" borderId="0" xfId="34" applyFont="1" applyFill="1">
      <alignment/>
      <protection/>
    </xf>
    <xf numFmtId="0" fontId="7" fillId="34" borderId="0" xfId="34" applyFont="1" applyFill="1" applyAlignment="1">
      <alignment horizontal="center"/>
      <protection/>
    </xf>
    <xf numFmtId="0" fontId="8" fillId="34" borderId="0" xfId="34" applyFont="1" applyFill="1" applyAlignment="1">
      <alignment horizontal="left"/>
      <protection/>
    </xf>
    <xf numFmtId="0" fontId="19" fillId="34" borderId="0" xfId="34" applyFont="1" applyFill="1">
      <alignment/>
      <protection/>
    </xf>
    <xf numFmtId="0" fontId="7" fillId="34" borderId="0" xfId="34" applyFont="1" applyFill="1" applyBorder="1" applyAlignment="1">
      <alignment/>
      <protection/>
    </xf>
    <xf numFmtId="0" fontId="11" fillId="34" borderId="0" xfId="34" applyFont="1" applyFill="1" applyAlignment="1">
      <alignment vertical="top"/>
      <protection/>
    </xf>
    <xf numFmtId="0" fontId="10" fillId="34" borderId="10" xfId="34" applyFont="1" applyFill="1" applyBorder="1" applyAlignment="1">
      <alignment horizontal="center" vertical="center" wrapText="1"/>
      <protection/>
    </xf>
    <xf numFmtId="0" fontId="11" fillId="34" borderId="10" xfId="34" applyFont="1" applyFill="1" applyBorder="1" applyAlignment="1">
      <alignment horizontal="center" vertical="center" wrapText="1"/>
      <protection/>
    </xf>
    <xf numFmtId="0" fontId="11" fillId="34" borderId="10" xfId="34" applyFont="1" applyFill="1" applyBorder="1" applyAlignment="1">
      <alignment horizontal="center" vertical="center" wrapText="1"/>
      <protection/>
    </xf>
    <xf numFmtId="0" fontId="6" fillId="34" borderId="10" xfId="34" applyFont="1" applyFill="1" applyBorder="1" applyAlignment="1">
      <alignment horizontal="center" vertical="top" wrapText="1"/>
      <protection/>
    </xf>
    <xf numFmtId="0" fontId="10" fillId="34" borderId="0" xfId="34" applyFont="1" applyFill="1" applyAlignment="1">
      <alignment horizontal="center" vertical="center"/>
      <protection/>
    </xf>
    <xf numFmtId="0" fontId="10" fillId="34" borderId="10" xfId="34" applyFont="1" applyFill="1" applyBorder="1" applyAlignment="1">
      <alignment horizontal="left" vertical="center" wrapText="1"/>
      <protection/>
    </xf>
    <xf numFmtId="0" fontId="12" fillId="34" borderId="10" xfId="34" applyFont="1" applyFill="1" applyBorder="1" applyAlignment="1">
      <alignment horizontal="center" vertical="center" wrapText="1"/>
      <protection/>
    </xf>
    <xf numFmtId="172" fontId="12" fillId="34" borderId="10" xfId="34" applyNumberFormat="1" applyFont="1" applyFill="1" applyBorder="1" applyAlignment="1">
      <alignment horizontal="center" vertical="center" wrapText="1"/>
      <protection/>
    </xf>
    <xf numFmtId="0" fontId="13" fillId="34" borderId="0" xfId="34" applyFont="1" applyFill="1" applyAlignment="1">
      <alignment horizontal="center" vertical="center"/>
      <protection/>
    </xf>
    <xf numFmtId="14" fontId="6" fillId="34" borderId="10" xfId="34" applyNumberFormat="1" applyFont="1" applyFill="1" applyBorder="1" applyAlignment="1">
      <alignment horizontal="center" vertical="top" wrapText="1"/>
      <protection/>
    </xf>
    <xf numFmtId="0" fontId="10" fillId="34" borderId="10" xfId="34" applyFont="1" applyFill="1" applyBorder="1" applyAlignment="1">
      <alignment vertical="top" wrapText="1"/>
      <protection/>
    </xf>
    <xf numFmtId="0" fontId="4" fillId="34" borderId="10" xfId="34" applyFont="1" applyFill="1" applyBorder="1" applyAlignment="1">
      <alignment horizontal="center" vertical="center" wrapText="1"/>
      <protection/>
    </xf>
    <xf numFmtId="49" fontId="12" fillId="34" borderId="10" xfId="34" applyNumberFormat="1" applyFont="1" applyFill="1" applyBorder="1" applyAlignment="1">
      <alignment horizontal="center" vertical="center" wrapText="1"/>
      <protection/>
    </xf>
    <xf numFmtId="0" fontId="17" fillId="34" borderId="10" xfId="0" applyFont="1" applyFill="1" applyBorder="1" applyAlignment="1">
      <alignment/>
    </xf>
    <xf numFmtId="0" fontId="14" fillId="34" borderId="10" xfId="34" applyFont="1" applyFill="1" applyBorder="1" applyAlignment="1">
      <alignment vertical="top" wrapText="1"/>
      <protection/>
    </xf>
    <xf numFmtId="0" fontId="14" fillId="34" borderId="10" xfId="34" applyFont="1" applyFill="1" applyBorder="1" applyAlignment="1">
      <alignment horizontal="center" vertical="center" wrapText="1"/>
      <protection/>
    </xf>
    <xf numFmtId="49" fontId="15" fillId="34" borderId="10" xfId="34" applyNumberFormat="1" applyFont="1" applyFill="1" applyBorder="1" applyAlignment="1">
      <alignment horizontal="center" vertical="center" wrapText="1"/>
      <protection/>
    </xf>
    <xf numFmtId="0" fontId="5" fillId="34" borderId="10" xfId="34" applyFont="1" applyFill="1" applyBorder="1" applyAlignment="1">
      <alignment horizontal="center" vertical="top" wrapText="1"/>
      <protection/>
    </xf>
    <xf numFmtId="14" fontId="5" fillId="34" borderId="11" xfId="34" applyNumberFormat="1" applyFont="1" applyFill="1" applyBorder="1" applyAlignment="1">
      <alignment horizontal="center" vertical="top" wrapText="1"/>
      <protection/>
    </xf>
    <xf numFmtId="0" fontId="14" fillId="34" borderId="12" xfId="34" applyFont="1" applyFill="1" applyBorder="1" applyAlignment="1">
      <alignment vertical="top" wrapText="1"/>
      <protection/>
    </xf>
    <xf numFmtId="0" fontId="3" fillId="34" borderId="10" xfId="34" applyFont="1" applyFill="1" applyBorder="1" applyAlignment="1">
      <alignment horizontal="center" vertical="center" wrapText="1"/>
      <protection/>
    </xf>
    <xf numFmtId="0" fontId="18" fillId="34" borderId="0" xfId="34" applyFont="1" applyFill="1">
      <alignment/>
      <protection/>
    </xf>
    <xf numFmtId="0" fontId="5" fillId="34" borderId="10" xfId="34" applyFont="1" applyFill="1" applyBorder="1" applyAlignment="1">
      <alignment vertical="top" wrapText="1"/>
      <protection/>
    </xf>
    <xf numFmtId="0" fontId="10" fillId="34" borderId="10" xfId="34" applyFont="1" applyFill="1" applyBorder="1" applyAlignment="1">
      <alignment horizontal="left" vertical="top" wrapText="1"/>
      <protection/>
    </xf>
    <xf numFmtId="0" fontId="5" fillId="34" borderId="12" xfId="34" applyFont="1" applyFill="1" applyBorder="1" applyAlignment="1">
      <alignment vertical="top" wrapText="1"/>
      <protection/>
    </xf>
    <xf numFmtId="0" fontId="6" fillId="34" borderId="10" xfId="34" applyFont="1" applyFill="1" applyBorder="1" applyAlignment="1">
      <alignment horizontal="center" vertical="top" wrapText="1"/>
      <protection/>
    </xf>
    <xf numFmtId="0" fontId="3" fillId="34" borderId="10" xfId="34" applyFont="1" applyFill="1" applyBorder="1" applyAlignment="1">
      <alignment horizontal="center" vertical="center" wrapText="1"/>
      <protection/>
    </xf>
    <xf numFmtId="49" fontId="14" fillId="34" borderId="10" xfId="34" applyNumberFormat="1" applyFont="1" applyFill="1" applyBorder="1" applyAlignment="1">
      <alignment horizontal="center" vertical="center" wrapText="1"/>
      <protection/>
    </xf>
    <xf numFmtId="14" fontId="5" fillId="34" borderId="10" xfId="34" applyNumberFormat="1" applyFont="1" applyFill="1" applyBorder="1" applyAlignment="1">
      <alignment horizontal="center" vertical="top" wrapText="1"/>
      <protection/>
    </xf>
    <xf numFmtId="0" fontId="5" fillId="34" borderId="10" xfId="34" applyFont="1" applyFill="1" applyBorder="1" applyAlignment="1">
      <alignment wrapText="1"/>
      <protection/>
    </xf>
    <xf numFmtId="49" fontId="10" fillId="34" borderId="10" xfId="34" applyNumberFormat="1" applyFont="1" applyFill="1" applyBorder="1" applyAlignment="1">
      <alignment horizontal="center" vertical="center" wrapText="1"/>
      <protection/>
    </xf>
    <xf numFmtId="0" fontId="2" fillId="34" borderId="10" xfId="34" applyFont="1" applyFill="1" applyBorder="1" applyAlignment="1">
      <alignment horizontal="center" vertical="center" wrapText="1"/>
      <protection/>
    </xf>
    <xf numFmtId="0" fontId="6" fillId="34" borderId="10" xfId="34" applyFont="1" applyFill="1" applyBorder="1" applyAlignment="1">
      <alignment wrapText="1"/>
      <protection/>
    </xf>
    <xf numFmtId="49" fontId="11" fillId="34" borderId="10" xfId="34" applyNumberFormat="1" applyFont="1" applyFill="1" applyBorder="1" applyAlignment="1">
      <alignment horizontal="center" vertical="center" wrapText="1"/>
      <protection/>
    </xf>
    <xf numFmtId="0" fontId="6" fillId="34" borderId="12" xfId="34" applyFont="1" applyFill="1" applyBorder="1" applyAlignment="1">
      <alignment vertical="top" wrapText="1"/>
      <protection/>
    </xf>
    <xf numFmtId="0" fontId="5" fillId="34" borderId="10" xfId="34" applyFont="1" applyFill="1" applyBorder="1" applyAlignment="1">
      <alignment horizontal="center" vertical="top" wrapText="1"/>
      <protection/>
    </xf>
    <xf numFmtId="0" fontId="4" fillId="34" borderId="10" xfId="34" applyFont="1" applyFill="1" applyBorder="1" applyAlignment="1">
      <alignment horizontal="center" vertical="center" wrapText="1"/>
      <protection/>
    </xf>
    <xf numFmtId="174" fontId="16" fillId="34" borderId="10" xfId="0" applyNumberFormat="1" applyFont="1" applyFill="1" applyBorder="1" applyAlignment="1" applyProtection="1">
      <alignment horizontal="center" vertical="center"/>
      <protection hidden="1"/>
    </xf>
    <xf numFmtId="0" fontId="6" fillId="34" borderId="13" xfId="34" applyFont="1" applyFill="1" applyBorder="1" applyAlignment="1">
      <alignment horizontal="left" vertical="top" wrapText="1"/>
      <protection/>
    </xf>
    <xf numFmtId="0" fontId="4" fillId="34" borderId="12" xfId="34" applyFont="1" applyFill="1" applyBorder="1" applyAlignment="1">
      <alignment horizontal="center" vertical="center" wrapText="1"/>
      <protection/>
    </xf>
    <xf numFmtId="0" fontId="5" fillId="34" borderId="10" xfId="34" applyFont="1" applyFill="1" applyBorder="1" applyAlignment="1">
      <alignment horizontal="left" wrapText="1"/>
      <protection/>
    </xf>
    <xf numFmtId="0" fontId="15" fillId="34" borderId="10" xfId="34" applyFont="1" applyFill="1" applyBorder="1" applyAlignment="1">
      <alignment horizontal="center" vertical="center" wrapText="1"/>
      <protection/>
    </xf>
    <xf numFmtId="172" fontId="22" fillId="34" borderId="10" xfId="34" applyNumberFormat="1" applyFont="1" applyFill="1" applyBorder="1" applyAlignment="1">
      <alignment horizontal="center" vertical="center" wrapText="1"/>
      <protection/>
    </xf>
    <xf numFmtId="0" fontId="5" fillId="34" borderId="10" xfId="34" applyFont="1" applyFill="1" applyBorder="1" applyAlignment="1">
      <alignment horizontal="left" vertical="top" wrapText="1"/>
      <protection/>
    </xf>
    <xf numFmtId="0" fontId="10" fillId="34" borderId="10" xfId="34" applyFont="1" applyFill="1" applyBorder="1" applyAlignment="1">
      <alignment horizontal="left" wrapText="1"/>
      <protection/>
    </xf>
    <xf numFmtId="172" fontId="12" fillId="34" borderId="10" xfId="34" applyNumberFormat="1" applyFont="1" applyFill="1" applyBorder="1" applyAlignment="1">
      <alignment horizontal="center" vertical="center"/>
      <protection/>
    </xf>
    <xf numFmtId="0" fontId="6" fillId="34" borderId="10" xfId="34" applyFont="1" applyFill="1" applyBorder="1" applyAlignment="1">
      <alignment vertical="top" wrapText="1"/>
      <protection/>
    </xf>
    <xf numFmtId="49" fontId="5" fillId="34" borderId="10" xfId="34" applyNumberFormat="1" applyFont="1" applyFill="1" applyBorder="1" applyAlignment="1">
      <alignment horizontal="center" vertical="center"/>
      <protection/>
    </xf>
    <xf numFmtId="0" fontId="5" fillId="34" borderId="10" xfId="34" applyFont="1" applyFill="1" applyBorder="1" applyAlignment="1">
      <alignment horizontal="left" vertical="center" wrapText="1"/>
      <protection/>
    </xf>
    <xf numFmtId="172" fontId="16" fillId="34" borderId="10" xfId="34" applyNumberFormat="1" applyFont="1" applyFill="1" applyBorder="1" applyAlignment="1">
      <alignment horizontal="center" vertical="center"/>
      <protection/>
    </xf>
    <xf numFmtId="0" fontId="27" fillId="34" borderId="10" xfId="34" applyFont="1" applyFill="1" applyBorder="1" applyAlignment="1">
      <alignment horizontal="center" vertical="top" wrapText="1"/>
      <protection/>
    </xf>
    <xf numFmtId="0" fontId="28" fillId="34" borderId="0" xfId="34" applyFont="1" applyFill="1">
      <alignment/>
      <protection/>
    </xf>
    <xf numFmtId="0" fontId="23" fillId="34" borderId="10" xfId="34" applyFont="1" applyFill="1" applyBorder="1" applyAlignment="1">
      <alignment horizontal="center" vertical="top" wrapText="1"/>
      <protection/>
    </xf>
    <xf numFmtId="0" fontId="6" fillId="34" borderId="13" xfId="34" applyFont="1" applyFill="1" applyBorder="1" applyAlignment="1">
      <alignment horizontal="left" vertical="top" wrapText="1"/>
      <protection/>
    </xf>
    <xf numFmtId="0" fontId="6" fillId="34" borderId="10" xfId="34" applyFont="1" applyFill="1" applyBorder="1" applyAlignment="1">
      <alignment horizontal="center" vertical="center"/>
      <protection/>
    </xf>
    <xf numFmtId="0" fontId="5" fillId="34" borderId="10" xfId="34" applyFont="1" applyFill="1" applyBorder="1" applyAlignment="1">
      <alignment horizontal="center" vertical="center" wrapText="1"/>
      <protection/>
    </xf>
    <xf numFmtId="49" fontId="15" fillId="34" borderId="10" xfId="34" applyNumberFormat="1" applyFont="1" applyFill="1" applyBorder="1" applyAlignment="1">
      <alignment horizontal="center" vertical="center"/>
      <protection/>
    </xf>
    <xf numFmtId="0" fontId="5" fillId="34" borderId="10" xfId="34" applyFont="1" applyFill="1" applyBorder="1" applyAlignment="1">
      <alignment horizontal="center" vertical="top"/>
      <protection/>
    </xf>
    <xf numFmtId="49" fontId="11" fillId="34" borderId="10" xfId="34" applyNumberFormat="1" applyFont="1" applyFill="1" applyBorder="1" applyAlignment="1">
      <alignment horizontal="center" vertical="center"/>
      <protection/>
    </xf>
    <xf numFmtId="49" fontId="12" fillId="34" borderId="10" xfId="34" applyNumberFormat="1" applyFont="1" applyFill="1" applyBorder="1" applyAlignment="1">
      <alignment horizontal="center" vertical="center"/>
      <protection/>
    </xf>
    <xf numFmtId="0" fontId="6" fillId="34" borderId="10" xfId="34" applyFont="1" applyFill="1" applyBorder="1" applyAlignment="1">
      <alignment horizontal="center" vertical="top"/>
      <protection/>
    </xf>
    <xf numFmtId="0" fontId="6" fillId="34" borderId="10" xfId="34" applyFont="1" applyFill="1" applyBorder="1" applyAlignment="1">
      <alignment horizontal="left" vertical="top"/>
      <protection/>
    </xf>
    <xf numFmtId="49" fontId="6" fillId="34" borderId="10" xfId="34" applyNumberFormat="1" applyFont="1" applyFill="1" applyBorder="1" applyAlignment="1">
      <alignment horizontal="center" vertical="top"/>
      <protection/>
    </xf>
    <xf numFmtId="49" fontId="5" fillId="34" borderId="10" xfId="34" applyNumberFormat="1" applyFont="1" applyFill="1" applyBorder="1" applyAlignment="1">
      <alignment horizontal="center" vertical="top"/>
      <protection/>
    </xf>
    <xf numFmtId="4" fontId="8" fillId="34" borderId="0" xfId="34" applyNumberFormat="1" applyFont="1" applyFill="1">
      <alignment/>
      <protection/>
    </xf>
    <xf numFmtId="0" fontId="8" fillId="34" borderId="0" xfId="34" applyFont="1" applyFill="1" applyAlignment="1">
      <alignment horizontal="center"/>
      <protection/>
    </xf>
    <xf numFmtId="0" fontId="29" fillId="34" borderId="0" xfId="34" applyFont="1" applyFill="1">
      <alignment/>
      <protection/>
    </xf>
    <xf numFmtId="0" fontId="29" fillId="34" borderId="14" xfId="34" applyFont="1" applyFill="1" applyBorder="1">
      <alignment/>
      <protection/>
    </xf>
    <xf numFmtId="4" fontId="29" fillId="34" borderId="14" xfId="34" applyNumberFormat="1" applyFont="1" applyFill="1" applyBorder="1">
      <alignment/>
      <protection/>
    </xf>
    <xf numFmtId="4" fontId="29" fillId="34" borderId="0" xfId="34" applyNumberFormat="1" applyFont="1" applyFill="1">
      <alignment/>
      <protection/>
    </xf>
    <xf numFmtId="0" fontId="30" fillId="34" borderId="0" xfId="34" applyFont="1" applyFill="1">
      <alignment/>
      <protection/>
    </xf>
    <xf numFmtId="0" fontId="29" fillId="34" borderId="0" xfId="34" applyFont="1" applyFill="1" applyAlignment="1">
      <alignment horizontal="center"/>
      <protection/>
    </xf>
    <xf numFmtId="172" fontId="21" fillId="34" borderId="0" xfId="34" applyNumberFormat="1" applyFont="1" applyFill="1">
      <alignment/>
      <protection/>
    </xf>
    <xf numFmtId="0" fontId="6" fillId="0" borderId="10" xfId="34" applyFont="1" applyFill="1" applyBorder="1" applyAlignment="1">
      <alignment horizontal="center" vertical="top" wrapText="1"/>
      <protection/>
    </xf>
    <xf numFmtId="0" fontId="11" fillId="0" borderId="10" xfId="34" applyFont="1" applyFill="1" applyBorder="1" applyAlignment="1">
      <alignment horizontal="left" vertical="top" wrapText="1"/>
      <protection/>
    </xf>
    <xf numFmtId="0" fontId="9" fillId="0" borderId="14" xfId="34" applyFont="1" applyFill="1" applyBorder="1" applyAlignment="1">
      <alignment horizontal="center" vertical="center" wrapText="1"/>
      <protection/>
    </xf>
    <xf numFmtId="0" fontId="10" fillId="0" borderId="10" xfId="34" applyFont="1" applyFill="1" applyBorder="1" applyAlignment="1">
      <alignment horizontal="center" vertical="top" wrapText="1"/>
      <protection/>
    </xf>
    <xf numFmtId="0" fontId="6" fillId="0" borderId="10" xfId="34" applyFont="1" applyFill="1" applyBorder="1" applyAlignment="1">
      <alignment horizontal="center" vertical="center" wrapText="1"/>
      <protection/>
    </xf>
    <xf numFmtId="0" fontId="10" fillId="0" borderId="10" xfId="34" applyFont="1" applyFill="1" applyBorder="1" applyAlignment="1">
      <alignment horizontal="center" vertical="center"/>
      <protection/>
    </xf>
    <xf numFmtId="0" fontId="11" fillId="0" borderId="10" xfId="34" applyFont="1" applyFill="1" applyBorder="1" applyAlignment="1">
      <alignment horizontal="center" vertical="center" wrapText="1"/>
      <protection/>
    </xf>
    <xf numFmtId="0" fontId="3" fillId="0" borderId="10" xfId="34" applyFont="1" applyFill="1" applyBorder="1" applyAlignment="1">
      <alignment horizontal="center" vertical="center" wrapText="1"/>
      <protection/>
    </xf>
    <xf numFmtId="0" fontId="5" fillId="0" borderId="10" xfId="34" applyFont="1" applyFill="1" applyBorder="1" applyAlignment="1">
      <alignment horizontal="center" vertical="top" wrapText="1"/>
      <protection/>
    </xf>
    <xf numFmtId="0" fontId="6" fillId="0" borderId="10" xfId="34" applyFont="1" applyFill="1" applyBorder="1" applyAlignment="1">
      <alignment horizontal="center" vertical="top"/>
      <protection/>
    </xf>
    <xf numFmtId="0" fontId="6" fillId="0" borderId="12" xfId="34" applyFont="1" applyFill="1" applyBorder="1" applyAlignment="1">
      <alignment horizontal="left" vertical="top" wrapText="1"/>
      <protection/>
    </xf>
    <xf numFmtId="0" fontId="6" fillId="0" borderId="13" xfId="34" applyFont="1" applyFill="1" applyBorder="1" applyAlignment="1">
      <alignment horizontal="left" vertical="top" wrapText="1"/>
      <protection/>
    </xf>
    <xf numFmtId="0" fontId="6" fillId="0" borderId="11" xfId="34" applyFont="1" applyFill="1" applyBorder="1" applyAlignment="1">
      <alignment horizontal="left" vertical="top" wrapText="1"/>
      <protection/>
    </xf>
    <xf numFmtId="0" fontId="4" fillId="0" borderId="12" xfId="34" applyFont="1" applyFill="1" applyBorder="1" applyAlignment="1">
      <alignment horizontal="center" vertical="center" wrapText="1"/>
      <protection/>
    </xf>
    <xf numFmtId="0" fontId="4" fillId="0" borderId="13" xfId="34" applyFont="1" applyFill="1" applyBorder="1" applyAlignment="1">
      <alignment horizontal="center" vertical="center" wrapText="1"/>
      <protection/>
    </xf>
    <xf numFmtId="0" fontId="4" fillId="0" borderId="11" xfId="34" applyFont="1" applyFill="1" applyBorder="1" applyAlignment="1">
      <alignment horizontal="center" vertical="center" wrapText="1"/>
      <protection/>
    </xf>
    <xf numFmtId="0" fontId="5" fillId="0" borderId="13" xfId="34" applyFont="1" applyFill="1" applyBorder="1" applyAlignment="1">
      <alignment horizontal="left" vertical="top" wrapText="1"/>
      <protection/>
    </xf>
    <xf numFmtId="0" fontId="11" fillId="0" borderId="12" xfId="34" applyFont="1" applyFill="1" applyBorder="1" applyAlignment="1">
      <alignment horizontal="left" vertical="top" wrapText="1"/>
      <protection/>
    </xf>
    <xf numFmtId="0" fontId="11" fillId="0" borderId="11" xfId="34" applyFont="1" applyFill="1" applyBorder="1" applyAlignment="1">
      <alignment horizontal="left" vertical="top" wrapText="1"/>
      <protection/>
    </xf>
    <xf numFmtId="0" fontId="3" fillId="0" borderId="12" xfId="34" applyFont="1" applyFill="1" applyBorder="1" applyAlignment="1">
      <alignment horizontal="center" vertical="center" wrapText="1"/>
      <protection/>
    </xf>
    <xf numFmtId="0" fontId="3" fillId="0" borderId="11" xfId="34" applyFont="1" applyFill="1" applyBorder="1" applyAlignment="1">
      <alignment horizontal="center" vertical="center" wrapText="1"/>
      <protection/>
    </xf>
    <xf numFmtId="0" fontId="7" fillId="0" borderId="0" xfId="34" applyFont="1" applyFill="1" applyBorder="1" applyAlignment="1">
      <alignment horizontal="center"/>
      <protection/>
    </xf>
    <xf numFmtId="16" fontId="6" fillId="0" borderId="10" xfId="34" applyNumberFormat="1" applyFont="1" applyFill="1" applyBorder="1" applyAlignment="1">
      <alignment horizontal="center" vertical="top" wrapText="1"/>
      <protection/>
    </xf>
    <xf numFmtId="0" fontId="3" fillId="0" borderId="10" xfId="34" applyFont="1" applyFill="1" applyBorder="1" applyAlignment="1">
      <alignment horizontal="center" vertical="top" wrapText="1"/>
      <protection/>
    </xf>
    <xf numFmtId="0" fontId="19" fillId="0" borderId="0" xfId="34" applyFont="1" applyFill="1" applyAlignment="1">
      <alignment horizontal="left"/>
      <protection/>
    </xf>
    <xf numFmtId="0" fontId="10" fillId="0" borderId="10" xfId="34" applyFont="1" applyFill="1" applyBorder="1" applyAlignment="1">
      <alignment horizontal="center" vertical="center" wrapText="1"/>
      <protection/>
    </xf>
    <xf numFmtId="0" fontId="5" fillId="0" borderId="10" xfId="34" applyFont="1" applyFill="1" applyBorder="1" applyAlignment="1">
      <alignment horizontal="left" vertical="top" wrapText="1"/>
      <protection/>
    </xf>
    <xf numFmtId="0" fontId="4" fillId="0" borderId="10" xfId="34" applyFont="1" applyFill="1" applyBorder="1" applyAlignment="1">
      <alignment horizontal="center" vertical="center" wrapText="1"/>
      <protection/>
    </xf>
    <xf numFmtId="0" fontId="5" fillId="0" borderId="12" xfId="34" applyFont="1" applyFill="1" applyBorder="1" applyAlignment="1">
      <alignment horizontal="left" vertical="top" wrapText="1"/>
      <protection/>
    </xf>
    <xf numFmtId="0" fontId="5" fillId="0" borderId="11" xfId="34" applyFont="1" applyFill="1" applyBorder="1" applyAlignment="1">
      <alignment horizontal="left" vertical="top" wrapText="1"/>
      <protection/>
    </xf>
    <xf numFmtId="0" fontId="12" fillId="0" borderId="10" xfId="34" applyFont="1" applyFill="1" applyBorder="1" applyAlignment="1">
      <alignment horizontal="left" vertical="center" wrapText="1"/>
      <protection/>
    </xf>
    <xf numFmtId="0" fontId="12" fillId="0" borderId="10" xfId="34" applyFont="1" applyFill="1" applyBorder="1" applyAlignment="1">
      <alignment horizontal="center" vertical="center" wrapText="1"/>
      <protection/>
    </xf>
    <xf numFmtId="0" fontId="19" fillId="34" borderId="0" xfId="34" applyFont="1" applyFill="1" applyAlignment="1">
      <alignment horizontal="left"/>
      <protection/>
    </xf>
    <xf numFmtId="0" fontId="7" fillId="34" borderId="0" xfId="34" applyFont="1" applyFill="1" applyBorder="1" applyAlignment="1">
      <alignment horizontal="center"/>
      <protection/>
    </xf>
    <xf numFmtId="0" fontId="9" fillId="34" borderId="14" xfId="34" applyFont="1" applyFill="1" applyBorder="1" applyAlignment="1">
      <alignment horizontal="center" vertical="center" wrapText="1"/>
      <protection/>
    </xf>
    <xf numFmtId="0" fontId="6" fillId="34" borderId="10" xfId="34" applyFont="1" applyFill="1" applyBorder="1" applyAlignment="1">
      <alignment horizontal="center" vertical="center" wrapText="1"/>
      <protection/>
    </xf>
    <xf numFmtId="0" fontId="10" fillId="34" borderId="10" xfId="34" applyFont="1" applyFill="1" applyBorder="1" applyAlignment="1">
      <alignment horizontal="center" vertical="center" wrapText="1"/>
      <protection/>
    </xf>
    <xf numFmtId="0" fontId="10" fillId="34" borderId="10" xfId="34" applyFont="1" applyFill="1" applyBorder="1" applyAlignment="1">
      <alignment horizontal="center" vertical="center"/>
      <protection/>
    </xf>
    <xf numFmtId="0" fontId="11" fillId="34" borderId="10" xfId="34" applyFont="1" applyFill="1" applyBorder="1" applyAlignment="1">
      <alignment horizontal="center" vertical="center" wrapText="1"/>
      <protection/>
    </xf>
    <xf numFmtId="0" fontId="10" fillId="34" borderId="10" xfId="34" applyFont="1" applyFill="1" applyBorder="1" applyAlignment="1">
      <alignment horizontal="center" vertical="top" wrapText="1"/>
      <protection/>
    </xf>
    <xf numFmtId="0" fontId="12" fillId="34" borderId="10" xfId="34" applyFont="1" applyFill="1" applyBorder="1" applyAlignment="1">
      <alignment horizontal="left" vertical="center" wrapText="1"/>
      <protection/>
    </xf>
    <xf numFmtId="0" fontId="12" fillId="34" borderId="10" xfId="34" applyFont="1" applyFill="1" applyBorder="1" applyAlignment="1">
      <alignment horizontal="center" vertical="center" wrapText="1"/>
      <protection/>
    </xf>
    <xf numFmtId="16" fontId="6" fillId="34" borderId="10" xfId="34" applyNumberFormat="1" applyFont="1" applyFill="1" applyBorder="1" applyAlignment="1">
      <alignment horizontal="center" vertical="top" wrapText="1"/>
      <protection/>
    </xf>
    <xf numFmtId="0" fontId="11" fillId="34" borderId="10" xfId="34" applyFont="1" applyFill="1" applyBorder="1" applyAlignment="1">
      <alignment horizontal="left" vertical="top" wrapText="1"/>
      <protection/>
    </xf>
    <xf numFmtId="0" fontId="3" fillId="34" borderId="10" xfId="34" applyFont="1" applyFill="1" applyBorder="1" applyAlignment="1">
      <alignment horizontal="center" vertical="top" wrapText="1"/>
      <protection/>
    </xf>
    <xf numFmtId="0" fontId="6" fillId="34" borderId="10" xfId="34" applyFont="1" applyFill="1" applyBorder="1" applyAlignment="1">
      <alignment horizontal="center" vertical="top" wrapText="1"/>
      <protection/>
    </xf>
    <xf numFmtId="0" fontId="3" fillId="34" borderId="10" xfId="34" applyFont="1" applyFill="1" applyBorder="1" applyAlignment="1">
      <alignment horizontal="center" vertical="center" wrapText="1"/>
      <protection/>
    </xf>
    <xf numFmtId="0" fontId="6" fillId="34" borderId="12" xfId="34" applyFont="1" applyFill="1" applyBorder="1" applyAlignment="1">
      <alignment horizontal="left" vertical="top" wrapText="1"/>
      <protection/>
    </xf>
    <xf numFmtId="0" fontId="6" fillId="34" borderId="11" xfId="34" applyFont="1" applyFill="1" applyBorder="1" applyAlignment="1">
      <alignment horizontal="left" vertical="top" wrapText="1"/>
      <protection/>
    </xf>
    <xf numFmtId="0" fontId="5" fillId="34" borderId="12" xfId="34" applyFont="1" applyFill="1" applyBorder="1" applyAlignment="1">
      <alignment horizontal="left" vertical="top" wrapText="1"/>
      <protection/>
    </xf>
    <xf numFmtId="0" fontId="5" fillId="34" borderId="11" xfId="34" applyFont="1" applyFill="1" applyBorder="1" applyAlignment="1">
      <alignment horizontal="left" vertical="top" wrapText="1"/>
      <protection/>
    </xf>
    <xf numFmtId="0" fontId="4" fillId="34" borderId="12" xfId="34" applyFont="1" applyFill="1" applyBorder="1" applyAlignment="1">
      <alignment horizontal="center" vertical="center" wrapText="1"/>
      <protection/>
    </xf>
    <xf numFmtId="0" fontId="4" fillId="34" borderId="11" xfId="34" applyFont="1" applyFill="1" applyBorder="1" applyAlignment="1">
      <alignment horizontal="center" vertical="center" wrapText="1"/>
      <protection/>
    </xf>
    <xf numFmtId="0" fontId="5" fillId="34" borderId="10" xfId="34" applyFont="1" applyFill="1" applyBorder="1" applyAlignment="1">
      <alignment horizontal="center" vertical="top" wrapText="1"/>
      <protection/>
    </xf>
    <xf numFmtId="0" fontId="5" fillId="34" borderId="10" xfId="34" applyFont="1" applyFill="1" applyBorder="1" applyAlignment="1">
      <alignment horizontal="left" vertical="top" wrapText="1"/>
      <protection/>
    </xf>
    <xf numFmtId="0" fontId="4" fillId="34" borderId="10" xfId="34" applyFont="1" applyFill="1" applyBorder="1" applyAlignment="1">
      <alignment horizontal="center" vertical="center" wrapText="1"/>
      <protection/>
    </xf>
    <xf numFmtId="0" fontId="5" fillId="34" borderId="13" xfId="34" applyFont="1" applyFill="1" applyBorder="1" applyAlignment="1">
      <alignment horizontal="left" vertical="top" wrapText="1"/>
      <protection/>
    </xf>
    <xf numFmtId="0" fontId="11" fillId="34" borderId="12" xfId="34" applyFont="1" applyFill="1" applyBorder="1" applyAlignment="1">
      <alignment horizontal="left" vertical="top" wrapText="1"/>
      <protection/>
    </xf>
    <xf numFmtId="0" fontId="11" fillId="34" borderId="11" xfId="34" applyFont="1" applyFill="1" applyBorder="1" applyAlignment="1">
      <alignment horizontal="left" vertical="top" wrapText="1"/>
      <protection/>
    </xf>
    <xf numFmtId="0" fontId="3" fillId="34" borderId="12" xfId="34" applyFont="1" applyFill="1" applyBorder="1" applyAlignment="1">
      <alignment horizontal="center" vertical="center" wrapText="1"/>
      <protection/>
    </xf>
    <xf numFmtId="0" fontId="3" fillId="34" borderId="11" xfId="34" applyFont="1" applyFill="1" applyBorder="1" applyAlignment="1">
      <alignment horizontal="center" vertical="center" wrapText="1"/>
      <protection/>
    </xf>
    <xf numFmtId="0" fontId="6" fillId="34" borderId="13" xfId="34" applyFont="1" applyFill="1" applyBorder="1" applyAlignment="1">
      <alignment horizontal="left" vertical="top" wrapText="1"/>
      <protection/>
    </xf>
    <xf numFmtId="0" fontId="4" fillId="34" borderId="13" xfId="34" applyFont="1" applyFill="1" applyBorder="1" applyAlignment="1">
      <alignment horizontal="center" vertical="center" wrapText="1"/>
      <protection/>
    </xf>
    <xf numFmtId="0" fontId="6" fillId="34" borderId="10" xfId="34" applyFont="1" applyFill="1" applyBorder="1" applyAlignment="1">
      <alignment horizontal="center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_ресурсное обеспечение программы 2019 год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zoomScale="85" zoomScaleNormal="85" zoomScalePageLayoutView="0" workbookViewId="0" topLeftCell="B4">
      <pane ySplit="5085" topLeftCell="A97" activePane="bottomLeft" state="split"/>
      <selection pane="topLeft" activeCell="B8" sqref="B8:B11"/>
      <selection pane="bottomLeft" activeCell="J101" sqref="J101:J105"/>
    </sheetView>
  </sheetViews>
  <sheetFormatPr defaultColWidth="8.7109375" defaultRowHeight="12.75"/>
  <cols>
    <col min="1" max="1" width="5.7109375" style="8" customWidth="1"/>
    <col min="2" max="2" width="43.421875" style="8" customWidth="1"/>
    <col min="3" max="3" width="16.00390625" style="8" customWidth="1"/>
    <col min="4" max="4" width="13.421875" style="8" customWidth="1"/>
    <col min="5" max="5" width="7.7109375" style="8" customWidth="1"/>
    <col min="6" max="6" width="7.00390625" style="8" customWidth="1"/>
    <col min="7" max="7" width="12.140625" style="8" customWidth="1"/>
    <col min="8" max="8" width="13.421875" style="8" bestFit="1" customWidth="1"/>
    <col min="9" max="9" width="14.57421875" style="6" customWidth="1"/>
    <col min="10" max="10" width="14.57421875" style="69" customWidth="1"/>
    <col min="11" max="11" width="17.00390625" style="69" customWidth="1"/>
    <col min="12" max="14" width="14.57421875" style="69" customWidth="1"/>
    <col min="15" max="16384" width="8.7109375" style="8" customWidth="1"/>
  </cols>
  <sheetData>
    <row r="1" spans="1:14" ht="18.75">
      <c r="A1" s="3"/>
      <c r="B1" s="4"/>
      <c r="C1" s="4"/>
      <c r="D1" s="185"/>
      <c r="E1" s="185"/>
      <c r="F1" s="185"/>
      <c r="G1" s="185"/>
      <c r="H1" s="5"/>
      <c r="J1" s="7"/>
      <c r="K1" s="7"/>
      <c r="L1" s="182" t="s">
        <v>18</v>
      </c>
      <c r="M1" s="182"/>
      <c r="N1" s="182"/>
    </row>
    <row r="2" spans="1:14" ht="18.75">
      <c r="A2" s="3"/>
      <c r="B2" s="4"/>
      <c r="C2" s="4"/>
      <c r="D2" s="9"/>
      <c r="E2" s="5"/>
      <c r="F2" s="5"/>
      <c r="G2" s="5"/>
      <c r="H2" s="5"/>
      <c r="J2" s="7"/>
      <c r="K2" s="7"/>
      <c r="L2" s="182" t="s">
        <v>19</v>
      </c>
      <c r="M2" s="182"/>
      <c r="N2" s="182"/>
    </row>
    <row r="3" spans="1:14" ht="16.5">
      <c r="A3" s="3"/>
      <c r="J3" s="10"/>
      <c r="K3" s="10"/>
      <c r="L3" s="10"/>
      <c r="M3" s="10"/>
      <c r="N3" s="10"/>
    </row>
    <row r="4" spans="1:14" ht="49.5" customHeight="1">
      <c r="A4" s="163" t="s">
        <v>105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4" ht="60.75" customHeight="1">
      <c r="A5" s="165" t="s">
        <v>20</v>
      </c>
      <c r="B5" s="186" t="s">
        <v>21</v>
      </c>
      <c r="C5" s="11" t="s">
        <v>67</v>
      </c>
      <c r="D5" s="166" t="s">
        <v>22</v>
      </c>
      <c r="E5" s="186" t="s">
        <v>23</v>
      </c>
      <c r="F5" s="186"/>
      <c r="G5" s="186"/>
      <c r="H5" s="12" t="s">
        <v>24</v>
      </c>
      <c r="I5" s="167" t="s">
        <v>25</v>
      </c>
      <c r="J5" s="167"/>
      <c r="K5" s="167"/>
      <c r="L5" s="167"/>
      <c r="M5" s="167"/>
      <c r="N5" s="167"/>
    </row>
    <row r="6" spans="1:14" ht="39" customHeight="1">
      <c r="A6" s="165"/>
      <c r="B6" s="186"/>
      <c r="C6" s="11" t="s">
        <v>66</v>
      </c>
      <c r="D6" s="166"/>
      <c r="E6" s="13" t="s">
        <v>26</v>
      </c>
      <c r="F6" s="13" t="s">
        <v>27</v>
      </c>
      <c r="G6" s="13" t="s">
        <v>47</v>
      </c>
      <c r="H6" s="13" t="s">
        <v>28</v>
      </c>
      <c r="I6" s="13" t="s">
        <v>29</v>
      </c>
      <c r="J6" s="13" t="s">
        <v>30</v>
      </c>
      <c r="K6" s="13" t="s">
        <v>109</v>
      </c>
      <c r="L6" s="13" t="s">
        <v>110</v>
      </c>
      <c r="M6" s="13" t="s">
        <v>111</v>
      </c>
      <c r="N6" s="13" t="s">
        <v>112</v>
      </c>
    </row>
    <row r="7" spans="1:14" s="14" customFormat="1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13</v>
      </c>
    </row>
    <row r="8" spans="1:14" s="18" customFormat="1" ht="26.25" customHeight="1">
      <c r="A8" s="164" t="s">
        <v>44</v>
      </c>
      <c r="B8" s="191" t="s">
        <v>106</v>
      </c>
      <c r="C8" s="192" t="s">
        <v>31</v>
      </c>
      <c r="D8" s="16" t="s">
        <v>32</v>
      </c>
      <c r="E8" s="15" t="s">
        <v>33</v>
      </c>
      <c r="F8" s="15" t="s">
        <v>33</v>
      </c>
      <c r="G8" s="15" t="s">
        <v>33</v>
      </c>
      <c r="H8" s="17">
        <f aca="true" t="shared" si="0" ref="H8:H39">SUM(I8:N8)</f>
        <v>2769636.716</v>
      </c>
      <c r="I8" s="17">
        <f aca="true" t="shared" si="1" ref="I8:N8">I12+I26+I58+I68+I83+I86+I106+I114</f>
        <v>545537.8759999999</v>
      </c>
      <c r="J8" s="17">
        <f t="shared" si="1"/>
        <v>506451.59</v>
      </c>
      <c r="K8" s="17">
        <f t="shared" si="1"/>
        <v>436144</v>
      </c>
      <c r="L8" s="17">
        <f t="shared" si="1"/>
        <v>427167.75</v>
      </c>
      <c r="M8" s="17">
        <f t="shared" si="1"/>
        <v>427167.75</v>
      </c>
      <c r="N8" s="17">
        <f t="shared" si="1"/>
        <v>427167.75</v>
      </c>
    </row>
    <row r="9" spans="1:14" s="18" customFormat="1" ht="29.25" customHeight="1">
      <c r="A9" s="164"/>
      <c r="B9" s="191"/>
      <c r="C9" s="192"/>
      <c r="D9" s="11" t="s">
        <v>34</v>
      </c>
      <c r="E9" s="15" t="s">
        <v>33</v>
      </c>
      <c r="F9" s="15" t="s">
        <v>33</v>
      </c>
      <c r="G9" s="15" t="s">
        <v>33</v>
      </c>
      <c r="H9" s="17">
        <f t="shared" si="0"/>
        <v>6207.074999999999</v>
      </c>
      <c r="I9" s="17">
        <f aca="true" t="shared" si="2" ref="I9:N9">I27+I87</f>
        <v>1439.1999999999998</v>
      </c>
      <c r="J9" s="17">
        <f t="shared" si="2"/>
        <v>1278.975</v>
      </c>
      <c r="K9" s="17">
        <f t="shared" si="2"/>
        <v>846.8</v>
      </c>
      <c r="L9" s="17">
        <f t="shared" si="2"/>
        <v>880.7</v>
      </c>
      <c r="M9" s="17">
        <f t="shared" si="2"/>
        <v>880.7</v>
      </c>
      <c r="N9" s="17">
        <f t="shared" si="2"/>
        <v>880.7</v>
      </c>
    </row>
    <row r="10" spans="1:14" s="18" customFormat="1" ht="29.25" customHeight="1">
      <c r="A10" s="164"/>
      <c r="B10" s="191"/>
      <c r="C10" s="192"/>
      <c r="D10" s="11" t="s">
        <v>35</v>
      </c>
      <c r="E10" s="15" t="s">
        <v>33</v>
      </c>
      <c r="F10" s="15" t="s">
        <v>33</v>
      </c>
      <c r="G10" s="15" t="s">
        <v>33</v>
      </c>
      <c r="H10" s="17">
        <f t="shared" si="0"/>
        <v>1854793.491</v>
      </c>
      <c r="I10" s="17">
        <f aca="true" t="shared" si="3" ref="I10:N10">I13+I28+I59+I88+I107+I115</f>
        <v>320153.46599999996</v>
      </c>
      <c r="J10" s="17">
        <f t="shared" si="3"/>
        <v>308891.3249999999</v>
      </c>
      <c r="K10" s="17">
        <f t="shared" si="3"/>
        <v>306199.8</v>
      </c>
      <c r="L10" s="17">
        <f t="shared" si="3"/>
        <v>306516.3</v>
      </c>
      <c r="M10" s="17">
        <f t="shared" si="3"/>
        <v>306516.3</v>
      </c>
      <c r="N10" s="17">
        <f t="shared" si="3"/>
        <v>306516.3</v>
      </c>
    </row>
    <row r="11" spans="1:14" s="18" customFormat="1" ht="39.75" customHeight="1">
      <c r="A11" s="164"/>
      <c r="B11" s="191"/>
      <c r="C11" s="192"/>
      <c r="D11" s="11" t="s">
        <v>36</v>
      </c>
      <c r="E11" s="15" t="s">
        <v>33</v>
      </c>
      <c r="F11" s="15" t="s">
        <v>33</v>
      </c>
      <c r="G11" s="15" t="s">
        <v>33</v>
      </c>
      <c r="H11" s="17">
        <f t="shared" si="0"/>
        <v>902845.25</v>
      </c>
      <c r="I11" s="17">
        <f aca="true" t="shared" si="4" ref="I11:N11">I14+I29+I60+I69+I84+I89+I108+I116</f>
        <v>222224.31</v>
      </c>
      <c r="J11" s="17">
        <f t="shared" si="4"/>
        <v>192211.28999999998</v>
      </c>
      <c r="K11" s="17">
        <f t="shared" si="4"/>
        <v>129097.40000000001</v>
      </c>
      <c r="L11" s="17">
        <f t="shared" si="4"/>
        <v>119770.74999999999</v>
      </c>
      <c r="M11" s="17">
        <f t="shared" si="4"/>
        <v>119770.74999999999</v>
      </c>
      <c r="N11" s="17">
        <f t="shared" si="4"/>
        <v>119770.74999999999</v>
      </c>
    </row>
    <row r="12" spans="1:14" s="18" customFormat="1" ht="25.5" customHeight="1">
      <c r="A12" s="183" t="s">
        <v>45</v>
      </c>
      <c r="B12" s="162" t="s">
        <v>152</v>
      </c>
      <c r="C12" s="184" t="s">
        <v>31</v>
      </c>
      <c r="D12" s="11" t="s">
        <v>97</v>
      </c>
      <c r="E12" s="15" t="s">
        <v>33</v>
      </c>
      <c r="F12" s="15" t="s">
        <v>33</v>
      </c>
      <c r="G12" s="15" t="s">
        <v>33</v>
      </c>
      <c r="H12" s="17">
        <f t="shared" si="0"/>
        <v>690830.2</v>
      </c>
      <c r="I12" s="17">
        <f aca="true" t="shared" si="5" ref="I12:N12">I15+I20+I22+I24</f>
        <v>133401.69999999998</v>
      </c>
      <c r="J12" s="17">
        <f t="shared" si="5"/>
        <v>124674.7</v>
      </c>
      <c r="K12" s="17">
        <f t="shared" si="5"/>
        <v>110188.7</v>
      </c>
      <c r="L12" s="17">
        <f t="shared" si="5"/>
        <v>107521.7</v>
      </c>
      <c r="M12" s="17">
        <f t="shared" si="5"/>
        <v>107521.7</v>
      </c>
      <c r="N12" s="17">
        <f t="shared" si="5"/>
        <v>107521.7</v>
      </c>
    </row>
    <row r="13" spans="1:14" ht="28.5" customHeight="1">
      <c r="A13" s="183"/>
      <c r="B13" s="162"/>
      <c r="C13" s="184"/>
      <c r="D13" s="11" t="s">
        <v>35</v>
      </c>
      <c r="E13" s="15" t="s">
        <v>33</v>
      </c>
      <c r="F13" s="15" t="s">
        <v>33</v>
      </c>
      <c r="G13" s="15" t="s">
        <v>33</v>
      </c>
      <c r="H13" s="17">
        <f t="shared" si="0"/>
        <v>395612.80000000005</v>
      </c>
      <c r="I13" s="17">
        <f aca="true" t="shared" si="6" ref="I13:N13">I18+I21+I23</f>
        <v>66921.79999999999</v>
      </c>
      <c r="J13" s="17">
        <f t="shared" si="6"/>
        <v>65738.2</v>
      </c>
      <c r="K13" s="17">
        <f t="shared" si="6"/>
        <v>65738.2</v>
      </c>
      <c r="L13" s="17">
        <f t="shared" si="6"/>
        <v>65738.2</v>
      </c>
      <c r="M13" s="17">
        <f t="shared" si="6"/>
        <v>65738.2</v>
      </c>
      <c r="N13" s="17">
        <f t="shared" si="6"/>
        <v>65738.2</v>
      </c>
    </row>
    <row r="14" spans="1:14" ht="37.5" customHeight="1">
      <c r="A14" s="183"/>
      <c r="B14" s="162"/>
      <c r="C14" s="184"/>
      <c r="D14" s="11" t="s">
        <v>36</v>
      </c>
      <c r="E14" s="15" t="s">
        <v>33</v>
      </c>
      <c r="F14" s="15" t="s">
        <v>33</v>
      </c>
      <c r="G14" s="15" t="s">
        <v>33</v>
      </c>
      <c r="H14" s="17">
        <f t="shared" si="0"/>
        <v>293496.5</v>
      </c>
      <c r="I14" s="17">
        <f aca="true" t="shared" si="7" ref="I14:N14">I16+I17+I19+I25</f>
        <v>64759</v>
      </c>
      <c r="J14" s="17">
        <f t="shared" si="7"/>
        <v>58936.5</v>
      </c>
      <c r="K14" s="17">
        <f t="shared" si="7"/>
        <v>44450.5</v>
      </c>
      <c r="L14" s="17">
        <f t="shared" si="7"/>
        <v>41783.5</v>
      </c>
      <c r="M14" s="17">
        <f t="shared" si="7"/>
        <v>41783.5</v>
      </c>
      <c r="N14" s="17">
        <f t="shared" si="7"/>
        <v>41783.5</v>
      </c>
    </row>
    <row r="15" spans="1:14" ht="32.25" customHeight="1">
      <c r="A15" s="19"/>
      <c r="B15" s="20" t="s">
        <v>68</v>
      </c>
      <c r="C15" s="21" t="s">
        <v>31</v>
      </c>
      <c r="D15" s="11"/>
      <c r="E15" s="22" t="s">
        <v>33</v>
      </c>
      <c r="F15" s="22" t="s">
        <v>33</v>
      </c>
      <c r="G15" s="22" t="s">
        <v>33</v>
      </c>
      <c r="H15" s="17">
        <f t="shared" si="0"/>
        <v>652571.2999999999</v>
      </c>
      <c r="I15" s="17">
        <f aca="true" t="shared" si="8" ref="I15:N15">SUM(I16:I19)</f>
        <v>125917.79999999999</v>
      </c>
      <c r="J15" s="17">
        <f t="shared" si="8"/>
        <v>118519.7</v>
      </c>
      <c r="K15" s="17">
        <f t="shared" si="8"/>
        <v>104033.7</v>
      </c>
      <c r="L15" s="17">
        <f t="shared" si="8"/>
        <v>101366.7</v>
      </c>
      <c r="M15" s="17">
        <f t="shared" si="8"/>
        <v>101366.7</v>
      </c>
      <c r="N15" s="17">
        <f t="shared" si="8"/>
        <v>101366.7</v>
      </c>
    </row>
    <row r="16" spans="1:14" ht="76.5" customHeight="1">
      <c r="A16" s="1"/>
      <c r="B16" s="23" t="s">
        <v>113</v>
      </c>
      <c r="C16" s="21" t="s">
        <v>31</v>
      </c>
      <c r="D16" s="24" t="s">
        <v>36</v>
      </c>
      <c r="E16" s="25">
        <v>271</v>
      </c>
      <c r="F16" s="25" t="s">
        <v>37</v>
      </c>
      <c r="G16" s="25" t="s">
        <v>48</v>
      </c>
      <c r="H16" s="17">
        <f t="shared" si="0"/>
        <v>290759.6</v>
      </c>
      <c r="I16" s="26">
        <v>62022.1</v>
      </c>
      <c r="J16" s="26">
        <v>58936.5</v>
      </c>
      <c r="K16" s="26">
        <v>44450.5</v>
      </c>
      <c r="L16" s="26">
        <v>41783.5</v>
      </c>
      <c r="M16" s="26">
        <f>L16</f>
        <v>41783.5</v>
      </c>
      <c r="N16" s="26">
        <f>M16</f>
        <v>41783.5</v>
      </c>
    </row>
    <row r="17" spans="1:14" ht="38.25">
      <c r="A17" s="27"/>
      <c r="B17" s="23" t="s">
        <v>114</v>
      </c>
      <c r="C17" s="21" t="s">
        <v>31</v>
      </c>
      <c r="D17" s="24" t="s">
        <v>36</v>
      </c>
      <c r="E17" s="25">
        <v>271</v>
      </c>
      <c r="F17" s="25" t="s">
        <v>37</v>
      </c>
      <c r="G17" s="25" t="s">
        <v>49</v>
      </c>
      <c r="H17" s="17">
        <f t="shared" si="0"/>
        <v>0</v>
      </c>
      <c r="I17" s="26">
        <v>0</v>
      </c>
      <c r="J17" s="26">
        <v>0</v>
      </c>
      <c r="K17" s="26">
        <v>0</v>
      </c>
      <c r="L17" s="26">
        <v>0</v>
      </c>
      <c r="M17" s="26">
        <f>L17</f>
        <v>0</v>
      </c>
      <c r="N17" s="26">
        <v>0</v>
      </c>
    </row>
    <row r="18" spans="1:14" ht="89.25">
      <c r="A18" s="28"/>
      <c r="B18" s="29" t="s">
        <v>142</v>
      </c>
      <c r="C18" s="21" t="s">
        <v>31</v>
      </c>
      <c r="D18" s="24" t="s">
        <v>35</v>
      </c>
      <c r="E18" s="25">
        <v>271</v>
      </c>
      <c r="F18" s="25" t="s">
        <v>37</v>
      </c>
      <c r="G18" s="25" t="s">
        <v>92</v>
      </c>
      <c r="H18" s="17">
        <f t="shared" si="0"/>
        <v>359074.80000000005</v>
      </c>
      <c r="I18" s="26">
        <f>37987.34+23171.46</f>
        <v>61158.799999999996</v>
      </c>
      <c r="J18" s="26">
        <v>59583.2</v>
      </c>
      <c r="K18" s="26">
        <v>59583.2</v>
      </c>
      <c r="L18" s="26">
        <f>K18</f>
        <v>59583.2</v>
      </c>
      <c r="M18" s="26">
        <f>L18</f>
        <v>59583.2</v>
      </c>
      <c r="N18" s="26">
        <f>M18</f>
        <v>59583.2</v>
      </c>
    </row>
    <row r="19" spans="1:14" ht="38.25">
      <c r="A19" s="27"/>
      <c r="B19" s="23" t="s">
        <v>115</v>
      </c>
      <c r="C19" s="21" t="s">
        <v>31</v>
      </c>
      <c r="D19" s="24" t="s">
        <v>36</v>
      </c>
      <c r="E19" s="25" t="s">
        <v>38</v>
      </c>
      <c r="F19" s="25" t="s">
        <v>37</v>
      </c>
      <c r="G19" s="25" t="s">
        <v>90</v>
      </c>
      <c r="H19" s="17">
        <f t="shared" si="0"/>
        <v>2736.9</v>
      </c>
      <c r="I19" s="26">
        <v>2736.9</v>
      </c>
      <c r="J19" s="26">
        <v>0</v>
      </c>
      <c r="K19" s="26">
        <v>0</v>
      </c>
      <c r="L19" s="26">
        <v>0</v>
      </c>
      <c r="M19" s="26">
        <f>L19</f>
        <v>0</v>
      </c>
      <c r="N19" s="26">
        <v>0</v>
      </c>
    </row>
    <row r="20" spans="1:14" s="31" customFormat="1" ht="78" customHeight="1">
      <c r="A20" s="13"/>
      <c r="B20" s="20" t="s">
        <v>3</v>
      </c>
      <c r="C20" s="30" t="s">
        <v>31</v>
      </c>
      <c r="D20" s="11"/>
      <c r="E20" s="22" t="s">
        <v>33</v>
      </c>
      <c r="F20" s="22" t="s">
        <v>33</v>
      </c>
      <c r="G20" s="22" t="s">
        <v>33</v>
      </c>
      <c r="H20" s="17">
        <f t="shared" si="0"/>
        <v>32552.299999999992</v>
      </c>
      <c r="I20" s="17">
        <f aca="true" t="shared" si="9" ref="I20:N20">I21</f>
        <v>5001.799999999999</v>
      </c>
      <c r="J20" s="17">
        <f t="shared" si="9"/>
        <v>5510.099999999999</v>
      </c>
      <c r="K20" s="17">
        <f t="shared" si="9"/>
        <v>5510.099999999999</v>
      </c>
      <c r="L20" s="17">
        <f t="shared" si="9"/>
        <v>5510.099999999999</v>
      </c>
      <c r="M20" s="17">
        <f t="shared" si="9"/>
        <v>5510.099999999999</v>
      </c>
      <c r="N20" s="17">
        <f t="shared" si="9"/>
        <v>5510.099999999999</v>
      </c>
    </row>
    <row r="21" spans="1:14" ht="62.25" customHeight="1">
      <c r="A21" s="27"/>
      <c r="B21" s="32" t="s">
        <v>101</v>
      </c>
      <c r="C21" s="21" t="s">
        <v>31</v>
      </c>
      <c r="D21" s="24" t="s">
        <v>35</v>
      </c>
      <c r="E21" s="25" t="s">
        <v>38</v>
      </c>
      <c r="F21" s="25" t="s">
        <v>39</v>
      </c>
      <c r="G21" s="25" t="s">
        <v>50</v>
      </c>
      <c r="H21" s="17">
        <f t="shared" si="0"/>
        <v>32552.299999999992</v>
      </c>
      <c r="I21" s="26">
        <f>4927.9+73.9</f>
        <v>5001.799999999999</v>
      </c>
      <c r="J21" s="26">
        <f>5428.7+81.4</f>
        <v>5510.099999999999</v>
      </c>
      <c r="K21" s="26">
        <f>J21</f>
        <v>5510.099999999999</v>
      </c>
      <c r="L21" s="26">
        <f>K21</f>
        <v>5510.099999999999</v>
      </c>
      <c r="M21" s="26">
        <f>L21</f>
        <v>5510.099999999999</v>
      </c>
      <c r="N21" s="26">
        <f>M21</f>
        <v>5510.099999999999</v>
      </c>
    </row>
    <row r="22" spans="1:14" s="31" customFormat="1" ht="77.25" customHeight="1">
      <c r="A22" s="13"/>
      <c r="B22" s="33" t="s">
        <v>173</v>
      </c>
      <c r="C22" s="21" t="s">
        <v>31</v>
      </c>
      <c r="D22" s="11"/>
      <c r="E22" s="22" t="s">
        <v>33</v>
      </c>
      <c r="F22" s="22" t="s">
        <v>33</v>
      </c>
      <c r="G22" s="22" t="s">
        <v>33</v>
      </c>
      <c r="H22" s="17">
        <f t="shared" si="0"/>
        <v>3985.7000000000003</v>
      </c>
      <c r="I22" s="17">
        <f aca="true" t="shared" si="10" ref="I22:N22">I23</f>
        <v>761.2</v>
      </c>
      <c r="J22" s="17">
        <f t="shared" si="10"/>
        <v>644.9000000000001</v>
      </c>
      <c r="K22" s="17">
        <f t="shared" si="10"/>
        <v>644.9000000000001</v>
      </c>
      <c r="L22" s="17">
        <f t="shared" si="10"/>
        <v>644.9000000000001</v>
      </c>
      <c r="M22" s="17">
        <f t="shared" si="10"/>
        <v>644.9000000000001</v>
      </c>
      <c r="N22" s="17">
        <f t="shared" si="10"/>
        <v>644.9000000000001</v>
      </c>
    </row>
    <row r="23" spans="1:14" ht="60">
      <c r="A23" s="27"/>
      <c r="B23" s="32" t="s">
        <v>100</v>
      </c>
      <c r="C23" s="21" t="s">
        <v>31</v>
      </c>
      <c r="D23" s="24" t="s">
        <v>35</v>
      </c>
      <c r="E23" s="25" t="s">
        <v>38</v>
      </c>
      <c r="F23" s="25" t="s">
        <v>37</v>
      </c>
      <c r="G23" s="25" t="s">
        <v>51</v>
      </c>
      <c r="H23" s="17">
        <f t="shared" si="0"/>
        <v>3985.7000000000003</v>
      </c>
      <c r="I23" s="26">
        <f>384.5+376.7</f>
        <v>761.2</v>
      </c>
      <c r="J23" s="26">
        <f>298.6+346.3</f>
        <v>644.9000000000001</v>
      </c>
      <c r="K23" s="26">
        <f>J23</f>
        <v>644.9000000000001</v>
      </c>
      <c r="L23" s="26">
        <f>K23</f>
        <v>644.9000000000001</v>
      </c>
      <c r="M23" s="26">
        <f>L23</f>
        <v>644.9000000000001</v>
      </c>
      <c r="N23" s="26">
        <f>M23</f>
        <v>644.9000000000001</v>
      </c>
    </row>
    <row r="24" spans="1:14" s="31" customFormat="1" ht="25.5">
      <c r="A24" s="13"/>
      <c r="B24" s="20" t="s">
        <v>4</v>
      </c>
      <c r="C24" s="21" t="s">
        <v>31</v>
      </c>
      <c r="D24" s="11"/>
      <c r="E24" s="22" t="s">
        <v>33</v>
      </c>
      <c r="F24" s="22" t="s">
        <v>33</v>
      </c>
      <c r="G24" s="22" t="s">
        <v>33</v>
      </c>
      <c r="H24" s="17">
        <f t="shared" si="0"/>
        <v>1720.9</v>
      </c>
      <c r="I24" s="17">
        <v>1720.9</v>
      </c>
      <c r="J24" s="17">
        <f>SUM(J25:J25)</f>
        <v>0</v>
      </c>
      <c r="K24" s="17">
        <f>SUM(K25:K25)</f>
        <v>0</v>
      </c>
      <c r="L24" s="17">
        <f>SUM(L25:L25)</f>
        <v>0</v>
      </c>
      <c r="M24" s="17">
        <f>SUM(M25:M25)</f>
        <v>0</v>
      </c>
      <c r="N24" s="17">
        <f>SUM(N25:N25)</f>
        <v>0</v>
      </c>
    </row>
    <row r="25" spans="1:14" ht="40.5" customHeight="1" hidden="1">
      <c r="A25" s="27"/>
      <c r="B25" s="34" t="s">
        <v>103</v>
      </c>
      <c r="C25" s="21"/>
      <c r="D25" s="24" t="s">
        <v>36</v>
      </c>
      <c r="E25" s="25" t="s">
        <v>38</v>
      </c>
      <c r="F25" s="25" t="s">
        <v>37</v>
      </c>
      <c r="G25" s="25" t="s">
        <v>94</v>
      </c>
      <c r="H25" s="17">
        <f t="shared" si="0"/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</row>
    <row r="26" spans="1:14" ht="25.5" customHeight="1">
      <c r="A26" s="161" t="s">
        <v>46</v>
      </c>
      <c r="B26" s="162" t="s">
        <v>69</v>
      </c>
      <c r="C26" s="168" t="s">
        <v>31</v>
      </c>
      <c r="D26" s="11" t="s">
        <v>97</v>
      </c>
      <c r="E26" s="35" t="s">
        <v>33</v>
      </c>
      <c r="F26" s="35" t="s">
        <v>33</v>
      </c>
      <c r="G26" s="35" t="s">
        <v>33</v>
      </c>
      <c r="H26" s="17">
        <f t="shared" si="0"/>
        <v>1740264.2</v>
      </c>
      <c r="I26" s="17">
        <f aca="true" t="shared" si="11" ref="I26:N26">I30+I39+I42+I45+I47+I49+I55</f>
        <v>349169.20000000007</v>
      </c>
      <c r="J26" s="17">
        <f t="shared" si="11"/>
        <v>319310.60000000003</v>
      </c>
      <c r="K26" s="17">
        <f t="shared" si="11"/>
        <v>272435.89999999997</v>
      </c>
      <c r="L26" s="17">
        <f t="shared" si="11"/>
        <v>266449.5</v>
      </c>
      <c r="M26" s="17">
        <f t="shared" si="11"/>
        <v>266449.5</v>
      </c>
      <c r="N26" s="17">
        <f t="shared" si="11"/>
        <v>266449.5</v>
      </c>
    </row>
    <row r="27" spans="1:14" ht="24.75" customHeight="1">
      <c r="A27" s="161"/>
      <c r="B27" s="162"/>
      <c r="C27" s="168"/>
      <c r="D27" s="24" t="s">
        <v>34</v>
      </c>
      <c r="E27" s="35" t="s">
        <v>33</v>
      </c>
      <c r="F27" s="35" t="s">
        <v>33</v>
      </c>
      <c r="G27" s="35" t="s">
        <v>33</v>
      </c>
      <c r="H27" s="17">
        <f t="shared" si="0"/>
        <v>727.525</v>
      </c>
      <c r="I27" s="17">
        <f aca="true" t="shared" si="12" ref="I27:N27">I52</f>
        <v>396.4</v>
      </c>
      <c r="J27" s="17">
        <f t="shared" si="12"/>
        <v>331.125</v>
      </c>
      <c r="K27" s="17">
        <f t="shared" si="12"/>
        <v>0</v>
      </c>
      <c r="L27" s="17">
        <f t="shared" si="12"/>
        <v>0</v>
      </c>
      <c r="M27" s="17">
        <f t="shared" si="12"/>
        <v>0</v>
      </c>
      <c r="N27" s="17">
        <f t="shared" si="12"/>
        <v>0</v>
      </c>
    </row>
    <row r="28" spans="1:14" ht="25.5">
      <c r="A28" s="161"/>
      <c r="B28" s="162"/>
      <c r="C28" s="168"/>
      <c r="D28" s="24" t="s">
        <v>35</v>
      </c>
      <c r="E28" s="35" t="s">
        <v>33</v>
      </c>
      <c r="F28" s="35" t="s">
        <v>33</v>
      </c>
      <c r="G28" s="35" t="s">
        <v>33</v>
      </c>
      <c r="H28" s="17">
        <f t="shared" si="0"/>
        <v>1213061.0750000002</v>
      </c>
      <c r="I28" s="17">
        <f aca="true" t="shared" si="13" ref="I28:N28">I33+I53+I50+I56+I37</f>
        <v>214449.4</v>
      </c>
      <c r="J28" s="17">
        <f t="shared" si="13"/>
        <v>201326.47499999998</v>
      </c>
      <c r="K28" s="17">
        <f t="shared" si="13"/>
        <v>199321.3</v>
      </c>
      <c r="L28" s="17">
        <f t="shared" si="13"/>
        <v>199321.3</v>
      </c>
      <c r="M28" s="17">
        <f t="shared" si="13"/>
        <v>199321.3</v>
      </c>
      <c r="N28" s="17">
        <f t="shared" si="13"/>
        <v>199321.3</v>
      </c>
    </row>
    <row r="29" spans="1:14" ht="38.25">
      <c r="A29" s="161"/>
      <c r="B29" s="162"/>
      <c r="C29" s="168"/>
      <c r="D29" s="24" t="s">
        <v>36</v>
      </c>
      <c r="E29" s="35" t="s">
        <v>33</v>
      </c>
      <c r="F29" s="35" t="s">
        <v>33</v>
      </c>
      <c r="G29" s="35" t="s">
        <v>33</v>
      </c>
      <c r="H29" s="17">
        <f t="shared" si="0"/>
        <v>522405.60000000003</v>
      </c>
      <c r="I29" s="17">
        <f aca="true" t="shared" si="14" ref="I29:N29">I31+I32+I34+I35+I36+I38+I40+I41+I43+I44+I46+I48+I51+I54+I57</f>
        <v>134323.4</v>
      </c>
      <c r="J29" s="17">
        <f t="shared" si="14"/>
        <v>113583</v>
      </c>
      <c r="K29" s="17">
        <f t="shared" si="14"/>
        <v>73114.6</v>
      </c>
      <c r="L29" s="17">
        <f>L31+L32+L34+L35+L36+L38+L40+L41+L43+L44+L46+L48+L51+L54+L57</f>
        <v>67128.2</v>
      </c>
      <c r="M29" s="17">
        <f t="shared" si="14"/>
        <v>67128.2</v>
      </c>
      <c r="N29" s="17">
        <f t="shared" si="14"/>
        <v>67128.2</v>
      </c>
    </row>
    <row r="30" spans="1:14" ht="25.5">
      <c r="A30" s="27"/>
      <c r="B30" s="20" t="s">
        <v>70</v>
      </c>
      <c r="C30" s="21" t="s">
        <v>31</v>
      </c>
      <c r="D30" s="24"/>
      <c r="E30" s="22" t="s">
        <v>33</v>
      </c>
      <c r="F30" s="22" t="s">
        <v>33</v>
      </c>
      <c r="G30" s="22" t="s">
        <v>33</v>
      </c>
      <c r="H30" s="17">
        <f t="shared" si="0"/>
        <v>1565160.2000000002</v>
      </c>
      <c r="I30" s="17">
        <f aca="true" t="shared" si="15" ref="I30:N30">SUM(I31:I38)</f>
        <v>306964.70000000007</v>
      </c>
      <c r="J30" s="17">
        <f t="shared" si="15"/>
        <v>281793.9</v>
      </c>
      <c r="K30" s="17">
        <f t="shared" si="15"/>
        <v>248590.19999999998</v>
      </c>
      <c r="L30" s="17">
        <f t="shared" si="15"/>
        <v>242603.8</v>
      </c>
      <c r="M30" s="17">
        <f t="shared" si="15"/>
        <v>242603.8</v>
      </c>
      <c r="N30" s="17">
        <f t="shared" si="15"/>
        <v>242603.8</v>
      </c>
    </row>
    <row r="31" spans="1:15" ht="48">
      <c r="A31" s="36"/>
      <c r="B31" s="32" t="s">
        <v>116</v>
      </c>
      <c r="C31" s="21" t="s">
        <v>31</v>
      </c>
      <c r="D31" s="24" t="s">
        <v>36</v>
      </c>
      <c r="E31" s="25">
        <v>271</v>
      </c>
      <c r="F31" s="25" t="s">
        <v>40</v>
      </c>
      <c r="G31" s="25" t="s">
        <v>54</v>
      </c>
      <c r="H31" s="17">
        <f t="shared" si="0"/>
        <v>348045.1</v>
      </c>
      <c r="I31" s="26">
        <v>88915.1</v>
      </c>
      <c r="J31" s="26">
        <v>81795.6</v>
      </c>
      <c r="K31" s="26">
        <v>48818.9</v>
      </c>
      <c r="L31" s="26">
        <v>42838.5</v>
      </c>
      <c r="M31" s="26">
        <f aca="true" t="shared" si="16" ref="M31:N35">L31</f>
        <v>42838.5</v>
      </c>
      <c r="N31" s="26">
        <f t="shared" si="16"/>
        <v>42838.5</v>
      </c>
      <c r="O31" s="6"/>
    </row>
    <row r="32" spans="1:15" ht="38.25">
      <c r="A32" s="36"/>
      <c r="B32" s="37" t="s">
        <v>167</v>
      </c>
      <c r="C32" s="21" t="s">
        <v>31</v>
      </c>
      <c r="D32" s="24" t="s">
        <v>36</v>
      </c>
      <c r="E32" s="25">
        <v>271</v>
      </c>
      <c r="F32" s="25" t="s">
        <v>40</v>
      </c>
      <c r="G32" s="25" t="s">
        <v>55</v>
      </c>
      <c r="H32" s="17">
        <f t="shared" si="0"/>
        <v>387.3</v>
      </c>
      <c r="I32" s="26">
        <v>192.3</v>
      </c>
      <c r="J32" s="26">
        <v>195</v>
      </c>
      <c r="K32" s="26">
        <v>0</v>
      </c>
      <c r="L32" s="26">
        <v>0</v>
      </c>
      <c r="M32" s="26">
        <f t="shared" si="16"/>
        <v>0</v>
      </c>
      <c r="N32" s="26">
        <f t="shared" si="16"/>
        <v>0</v>
      </c>
      <c r="O32" s="6"/>
    </row>
    <row r="33" spans="1:14" ht="60">
      <c r="A33" s="27"/>
      <c r="B33" s="34" t="s">
        <v>174</v>
      </c>
      <c r="C33" s="21" t="s">
        <v>31</v>
      </c>
      <c r="D33" s="24" t="s">
        <v>35</v>
      </c>
      <c r="E33" s="25">
        <v>271</v>
      </c>
      <c r="F33" s="25" t="s">
        <v>40</v>
      </c>
      <c r="G33" s="25" t="s">
        <v>91</v>
      </c>
      <c r="H33" s="17">
        <f t="shared" si="0"/>
        <v>1198915</v>
      </c>
      <c r="I33" s="26">
        <f>123080.1+79228.4</f>
        <v>202308.5</v>
      </c>
      <c r="J33" s="26">
        <v>199321.3</v>
      </c>
      <c r="K33" s="26">
        <v>199321.3</v>
      </c>
      <c r="L33" s="26">
        <f>K33</f>
        <v>199321.3</v>
      </c>
      <c r="M33" s="26">
        <f t="shared" si="16"/>
        <v>199321.3</v>
      </c>
      <c r="N33" s="26">
        <f t="shared" si="16"/>
        <v>199321.3</v>
      </c>
    </row>
    <row r="34" spans="1:14" ht="38.25">
      <c r="A34" s="36"/>
      <c r="B34" s="38" t="s">
        <v>153</v>
      </c>
      <c r="C34" s="21" t="s">
        <v>31</v>
      </c>
      <c r="D34" s="24" t="s">
        <v>36</v>
      </c>
      <c r="E34" s="25" t="s">
        <v>38</v>
      </c>
      <c r="F34" s="25" t="s">
        <v>41</v>
      </c>
      <c r="G34" s="25" t="s">
        <v>52</v>
      </c>
      <c r="H34" s="17">
        <f t="shared" si="0"/>
        <v>2100</v>
      </c>
      <c r="I34" s="26">
        <v>350</v>
      </c>
      <c r="J34" s="26">
        <v>350</v>
      </c>
      <c r="K34" s="26">
        <v>350</v>
      </c>
      <c r="L34" s="26">
        <f>K34</f>
        <v>350</v>
      </c>
      <c r="M34" s="26">
        <f t="shared" si="16"/>
        <v>350</v>
      </c>
      <c r="N34" s="26">
        <f t="shared" si="16"/>
        <v>350</v>
      </c>
    </row>
    <row r="35" spans="1:14" ht="38.25">
      <c r="A35" s="27"/>
      <c r="B35" s="38" t="s">
        <v>154</v>
      </c>
      <c r="C35" s="21" t="s">
        <v>31</v>
      </c>
      <c r="D35" s="24" t="s">
        <v>36</v>
      </c>
      <c r="E35" s="25">
        <v>271</v>
      </c>
      <c r="F35" s="25" t="s">
        <v>41</v>
      </c>
      <c r="G35" s="25" t="s">
        <v>53</v>
      </c>
      <c r="H35" s="17">
        <f t="shared" si="0"/>
        <v>640.4</v>
      </c>
      <c r="I35" s="26">
        <v>126.4</v>
      </c>
      <c r="J35" s="26">
        <v>132</v>
      </c>
      <c r="K35" s="26">
        <v>100</v>
      </c>
      <c r="L35" s="26">
        <v>94</v>
      </c>
      <c r="M35" s="26">
        <f t="shared" si="16"/>
        <v>94</v>
      </c>
      <c r="N35" s="26">
        <f t="shared" si="16"/>
        <v>94</v>
      </c>
    </row>
    <row r="36" spans="1:14" ht="38.25">
      <c r="A36" s="27"/>
      <c r="B36" s="32" t="s">
        <v>155</v>
      </c>
      <c r="C36" s="21" t="s">
        <v>31</v>
      </c>
      <c r="D36" s="24" t="s">
        <v>36</v>
      </c>
      <c r="E36" s="25" t="s">
        <v>38</v>
      </c>
      <c r="F36" s="25" t="s">
        <v>40</v>
      </c>
      <c r="G36" s="25" t="s">
        <v>1</v>
      </c>
      <c r="H36" s="17">
        <f t="shared" si="0"/>
        <v>9684.2</v>
      </c>
      <c r="I36" s="26">
        <v>9684.2</v>
      </c>
      <c r="J36" s="26"/>
      <c r="K36" s="26"/>
      <c r="L36" s="26"/>
      <c r="M36" s="26"/>
      <c r="N36" s="26"/>
    </row>
    <row r="37" spans="1:14" ht="25.5">
      <c r="A37" s="27"/>
      <c r="B37" s="189" t="s">
        <v>169</v>
      </c>
      <c r="C37" s="174" t="s">
        <v>31</v>
      </c>
      <c r="D37" s="24" t="s">
        <v>35</v>
      </c>
      <c r="E37" s="25">
        <v>271</v>
      </c>
      <c r="F37" s="25" t="s">
        <v>40</v>
      </c>
      <c r="G37" s="25" t="s">
        <v>168</v>
      </c>
      <c r="H37" s="17">
        <f t="shared" si="0"/>
        <v>5118.8</v>
      </c>
      <c r="I37" s="26">
        <v>5118.8</v>
      </c>
      <c r="J37" s="26"/>
      <c r="K37" s="26"/>
      <c r="L37" s="26"/>
      <c r="M37" s="26"/>
      <c r="N37" s="26"/>
    </row>
    <row r="38" spans="1:14" ht="38.25">
      <c r="A38" s="27"/>
      <c r="B38" s="190"/>
      <c r="C38" s="176"/>
      <c r="D38" s="24" t="s">
        <v>36</v>
      </c>
      <c r="E38" s="25">
        <v>271</v>
      </c>
      <c r="F38" s="25" t="s">
        <v>40</v>
      </c>
      <c r="G38" s="25" t="s">
        <v>168</v>
      </c>
      <c r="H38" s="17">
        <f t="shared" si="0"/>
        <v>269.4</v>
      </c>
      <c r="I38" s="26">
        <v>269.4</v>
      </c>
      <c r="J38" s="26"/>
      <c r="K38" s="26"/>
      <c r="L38" s="26"/>
      <c r="M38" s="26"/>
      <c r="N38" s="26"/>
    </row>
    <row r="39" spans="1:14" s="31" customFormat="1" ht="38.25">
      <c r="A39" s="13"/>
      <c r="B39" s="20" t="s">
        <v>71</v>
      </c>
      <c r="C39" s="30" t="s">
        <v>31</v>
      </c>
      <c r="D39" s="11"/>
      <c r="E39" s="40" t="s">
        <v>33</v>
      </c>
      <c r="F39" s="40" t="s">
        <v>33</v>
      </c>
      <c r="G39" s="40" t="s">
        <v>33</v>
      </c>
      <c r="H39" s="17">
        <f t="shared" si="0"/>
        <v>155153</v>
      </c>
      <c r="I39" s="17">
        <f aca="true" t="shared" si="17" ref="I39:N39">SUM(I40:I41)</f>
        <v>29049.4</v>
      </c>
      <c r="J39" s="17">
        <f t="shared" si="17"/>
        <v>30824.8</v>
      </c>
      <c r="K39" s="17">
        <f t="shared" si="17"/>
        <v>23819.7</v>
      </c>
      <c r="L39" s="17">
        <f t="shared" si="17"/>
        <v>23819.7</v>
      </c>
      <c r="M39" s="17">
        <f t="shared" si="17"/>
        <v>23819.7</v>
      </c>
      <c r="N39" s="17">
        <f t="shared" si="17"/>
        <v>23819.7</v>
      </c>
    </row>
    <row r="40" spans="1:14" ht="48">
      <c r="A40" s="36"/>
      <c r="B40" s="34" t="s">
        <v>6</v>
      </c>
      <c r="C40" s="21" t="s">
        <v>31</v>
      </c>
      <c r="D40" s="24" t="s">
        <v>36</v>
      </c>
      <c r="E40" s="25" t="s">
        <v>38</v>
      </c>
      <c r="F40" s="25" t="s">
        <v>93</v>
      </c>
      <c r="G40" s="25" t="s">
        <v>56</v>
      </c>
      <c r="H40" s="17">
        <f aca="true" t="shared" si="18" ref="H40:H71">SUM(I40:N40)</f>
        <v>154925.30000000002</v>
      </c>
      <c r="I40" s="26">
        <v>28821.7</v>
      </c>
      <c r="J40" s="26">
        <v>30824.8</v>
      </c>
      <c r="K40" s="26">
        <v>23819.7</v>
      </c>
      <c r="L40" s="26">
        <f>K40</f>
        <v>23819.7</v>
      </c>
      <c r="M40" s="26">
        <f>L40</f>
        <v>23819.7</v>
      </c>
      <c r="N40" s="26">
        <f>M40</f>
        <v>23819.7</v>
      </c>
    </row>
    <row r="41" spans="1:14" ht="38.25">
      <c r="A41" s="36"/>
      <c r="B41" s="32" t="s">
        <v>156</v>
      </c>
      <c r="C41" s="21" t="s">
        <v>31</v>
      </c>
      <c r="D41" s="24" t="s">
        <v>36</v>
      </c>
      <c r="E41" s="25" t="s">
        <v>38</v>
      </c>
      <c r="F41" s="25" t="s">
        <v>93</v>
      </c>
      <c r="G41" s="25" t="s">
        <v>7</v>
      </c>
      <c r="H41" s="17">
        <f t="shared" si="18"/>
        <v>227.7</v>
      </c>
      <c r="I41" s="26">
        <v>227.7</v>
      </c>
      <c r="J41" s="26"/>
      <c r="K41" s="26"/>
      <c r="L41" s="26"/>
      <c r="M41" s="26"/>
      <c r="N41" s="26"/>
    </row>
    <row r="42" spans="1:14" ht="35.25" customHeight="1">
      <c r="A42" s="36"/>
      <c r="B42" s="33" t="s">
        <v>5</v>
      </c>
      <c r="C42" s="30" t="s">
        <v>31</v>
      </c>
      <c r="D42" s="41"/>
      <c r="E42" s="40" t="s">
        <v>33</v>
      </c>
      <c r="F42" s="40" t="s">
        <v>33</v>
      </c>
      <c r="G42" s="40" t="s">
        <v>33</v>
      </c>
      <c r="H42" s="17">
        <f t="shared" si="18"/>
        <v>128</v>
      </c>
      <c r="I42" s="17">
        <f aca="true" t="shared" si="19" ref="I42:N42">I43+I44</f>
        <v>18</v>
      </c>
      <c r="J42" s="17">
        <f t="shared" si="19"/>
        <v>22</v>
      </c>
      <c r="K42" s="17">
        <f t="shared" si="19"/>
        <v>22</v>
      </c>
      <c r="L42" s="17">
        <f t="shared" si="19"/>
        <v>22</v>
      </c>
      <c r="M42" s="17">
        <f t="shared" si="19"/>
        <v>22</v>
      </c>
      <c r="N42" s="17">
        <f t="shared" si="19"/>
        <v>22</v>
      </c>
    </row>
    <row r="43" spans="1:14" ht="41.25" customHeight="1">
      <c r="A43" s="27"/>
      <c r="B43" s="38" t="s">
        <v>99</v>
      </c>
      <c r="C43" s="21" t="s">
        <v>31</v>
      </c>
      <c r="D43" s="24" t="s">
        <v>36</v>
      </c>
      <c r="E43" s="25" t="s">
        <v>38</v>
      </c>
      <c r="F43" s="25" t="s">
        <v>41</v>
      </c>
      <c r="G43" s="25" t="s">
        <v>57</v>
      </c>
      <c r="H43" s="17">
        <f t="shared" si="18"/>
        <v>108</v>
      </c>
      <c r="I43" s="26">
        <v>18</v>
      </c>
      <c r="J43" s="26">
        <v>18</v>
      </c>
      <c r="K43" s="26">
        <v>18</v>
      </c>
      <c r="L43" s="26">
        <v>18</v>
      </c>
      <c r="M43" s="26">
        <v>18</v>
      </c>
      <c r="N43" s="26">
        <v>18</v>
      </c>
    </row>
    <row r="44" spans="1:14" ht="48.75">
      <c r="A44" s="27"/>
      <c r="B44" s="42" t="s">
        <v>157</v>
      </c>
      <c r="C44" s="21" t="s">
        <v>31</v>
      </c>
      <c r="D44" s="24" t="s">
        <v>36</v>
      </c>
      <c r="E44" s="25" t="s">
        <v>38</v>
      </c>
      <c r="F44" s="25" t="s">
        <v>41</v>
      </c>
      <c r="G44" s="25" t="s">
        <v>58</v>
      </c>
      <c r="H44" s="17">
        <f t="shared" si="18"/>
        <v>20</v>
      </c>
      <c r="I44" s="26">
        <v>0</v>
      </c>
      <c r="J44" s="26">
        <v>4</v>
      </c>
      <c r="K44" s="26">
        <v>4</v>
      </c>
      <c r="L44" s="26">
        <v>4</v>
      </c>
      <c r="M44" s="26">
        <f>L44</f>
        <v>4</v>
      </c>
      <c r="N44" s="26">
        <f>M44</f>
        <v>4</v>
      </c>
    </row>
    <row r="45" spans="1:14" s="31" customFormat="1" ht="38.25">
      <c r="A45" s="13"/>
      <c r="B45" s="20" t="s">
        <v>72</v>
      </c>
      <c r="C45" s="21" t="s">
        <v>31</v>
      </c>
      <c r="D45" s="11"/>
      <c r="E45" s="40" t="s">
        <v>33</v>
      </c>
      <c r="F45" s="40" t="s">
        <v>33</v>
      </c>
      <c r="G45" s="40" t="s">
        <v>33</v>
      </c>
      <c r="H45" s="17">
        <f t="shared" si="18"/>
        <v>20</v>
      </c>
      <c r="I45" s="17">
        <f aca="true" t="shared" si="20" ref="I45:N45">I46</f>
        <v>0</v>
      </c>
      <c r="J45" s="17">
        <f t="shared" si="20"/>
        <v>4</v>
      </c>
      <c r="K45" s="17">
        <f t="shared" si="20"/>
        <v>4</v>
      </c>
      <c r="L45" s="17">
        <f t="shared" si="20"/>
        <v>4</v>
      </c>
      <c r="M45" s="17">
        <f t="shared" si="20"/>
        <v>4</v>
      </c>
      <c r="N45" s="17">
        <f t="shared" si="20"/>
        <v>4</v>
      </c>
    </row>
    <row r="46" spans="1:14" ht="60">
      <c r="A46" s="27"/>
      <c r="B46" s="32" t="s">
        <v>149</v>
      </c>
      <c r="C46" s="21" t="s">
        <v>31</v>
      </c>
      <c r="D46" s="24" t="s">
        <v>36</v>
      </c>
      <c r="E46" s="25" t="s">
        <v>38</v>
      </c>
      <c r="F46" s="25" t="s">
        <v>41</v>
      </c>
      <c r="G46" s="25" t="s">
        <v>59</v>
      </c>
      <c r="H46" s="17">
        <f t="shared" si="18"/>
        <v>20</v>
      </c>
      <c r="I46" s="26">
        <v>0</v>
      </c>
      <c r="J46" s="26">
        <v>4</v>
      </c>
      <c r="K46" s="26">
        <v>4</v>
      </c>
      <c r="L46" s="26">
        <v>4</v>
      </c>
      <c r="M46" s="26">
        <v>4</v>
      </c>
      <c r="N46" s="26">
        <v>4</v>
      </c>
    </row>
    <row r="47" spans="1:14" s="31" customFormat="1" ht="34.5" customHeight="1">
      <c r="A47" s="13"/>
      <c r="B47" s="20" t="s">
        <v>2</v>
      </c>
      <c r="C47" s="21" t="s">
        <v>31</v>
      </c>
      <c r="D47" s="11"/>
      <c r="E47" s="40" t="s">
        <v>33</v>
      </c>
      <c r="F47" s="43" t="s">
        <v>33</v>
      </c>
      <c r="G47" s="43" t="s">
        <v>33</v>
      </c>
      <c r="H47" s="17">
        <f t="shared" si="18"/>
        <v>8964.2</v>
      </c>
      <c r="I47" s="17">
        <f aca="true" t="shared" si="21" ref="I47:N47">SUM(I48:I48)</f>
        <v>4894.2</v>
      </c>
      <c r="J47" s="17">
        <v>4070</v>
      </c>
      <c r="K47" s="17">
        <f>SUM(K48:K48)</f>
        <v>0</v>
      </c>
      <c r="L47" s="17">
        <f t="shared" si="21"/>
        <v>0</v>
      </c>
      <c r="M47" s="17">
        <f t="shared" si="21"/>
        <v>0</v>
      </c>
      <c r="N47" s="17">
        <f t="shared" si="21"/>
        <v>0</v>
      </c>
    </row>
    <row r="48" spans="1:14" s="31" customFormat="1" ht="39.75" customHeight="1">
      <c r="A48" s="13"/>
      <c r="B48" s="44" t="s">
        <v>102</v>
      </c>
      <c r="C48" s="21"/>
      <c r="D48" s="24" t="s">
        <v>36</v>
      </c>
      <c r="E48" s="25" t="s">
        <v>38</v>
      </c>
      <c r="F48" s="25" t="s">
        <v>40</v>
      </c>
      <c r="G48" s="25" t="s">
        <v>95</v>
      </c>
      <c r="H48" s="17">
        <f t="shared" si="18"/>
        <v>4894.2</v>
      </c>
      <c r="I48" s="26">
        <v>4894.2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5" ht="36">
      <c r="A49" s="27"/>
      <c r="B49" s="44" t="s">
        <v>130</v>
      </c>
      <c r="C49" s="21"/>
      <c r="D49" s="24"/>
      <c r="E49" s="40" t="s">
        <v>33</v>
      </c>
      <c r="F49" s="43" t="s">
        <v>33</v>
      </c>
      <c r="G49" s="43" t="s">
        <v>33</v>
      </c>
      <c r="H49" s="17">
        <f t="shared" si="18"/>
        <v>5265.200000000001</v>
      </c>
      <c r="I49" s="17">
        <f aca="true" t="shared" si="22" ref="I49:N49">SUM(I50:I54)</f>
        <v>2669.3</v>
      </c>
      <c r="J49" s="17">
        <f t="shared" si="22"/>
        <v>2595.9</v>
      </c>
      <c r="K49" s="17">
        <f t="shared" si="22"/>
        <v>0</v>
      </c>
      <c r="L49" s="17">
        <f t="shared" si="22"/>
        <v>0</v>
      </c>
      <c r="M49" s="17">
        <f t="shared" si="22"/>
        <v>0</v>
      </c>
      <c r="N49" s="17">
        <f t="shared" si="22"/>
        <v>0</v>
      </c>
      <c r="O49" s="6"/>
    </row>
    <row r="50" spans="1:14" ht="25.5">
      <c r="A50" s="169"/>
      <c r="B50" s="187" t="s">
        <v>134</v>
      </c>
      <c r="C50" s="188" t="s">
        <v>31</v>
      </c>
      <c r="D50" s="24" t="s">
        <v>35</v>
      </c>
      <c r="E50" s="25">
        <v>271</v>
      </c>
      <c r="F50" s="25" t="s">
        <v>40</v>
      </c>
      <c r="G50" s="25" t="s">
        <v>131</v>
      </c>
      <c r="H50" s="17">
        <f t="shared" si="18"/>
        <v>3768.6</v>
      </c>
      <c r="I50" s="26">
        <v>1873.8</v>
      </c>
      <c r="J50" s="26">
        <v>1894.8</v>
      </c>
      <c r="K50" s="2">
        <v>0</v>
      </c>
      <c r="L50" s="26">
        <v>0</v>
      </c>
      <c r="M50" s="26">
        <f aca="true" t="shared" si="23" ref="M50:N54">L50</f>
        <v>0</v>
      </c>
      <c r="N50" s="26">
        <f t="shared" si="23"/>
        <v>0</v>
      </c>
    </row>
    <row r="51" spans="1:14" ht="38.25">
      <c r="A51" s="169"/>
      <c r="B51" s="187"/>
      <c r="C51" s="188"/>
      <c r="D51" s="24" t="s">
        <v>36</v>
      </c>
      <c r="E51" s="25">
        <v>271</v>
      </c>
      <c r="F51" s="25" t="s">
        <v>40</v>
      </c>
      <c r="G51" s="25" t="s">
        <v>131</v>
      </c>
      <c r="H51" s="17">
        <f t="shared" si="18"/>
        <v>418.74</v>
      </c>
      <c r="I51" s="26">
        <v>208.2</v>
      </c>
      <c r="J51" s="26">
        <v>210.54</v>
      </c>
      <c r="K51" s="26">
        <v>0</v>
      </c>
      <c r="L51" s="26">
        <v>0</v>
      </c>
      <c r="M51" s="26">
        <f t="shared" si="23"/>
        <v>0</v>
      </c>
      <c r="N51" s="26">
        <f t="shared" si="23"/>
        <v>0</v>
      </c>
    </row>
    <row r="52" spans="1:14" ht="24.75" customHeight="1">
      <c r="A52" s="169"/>
      <c r="B52" s="189" t="s">
        <v>133</v>
      </c>
      <c r="C52" s="188" t="s">
        <v>31</v>
      </c>
      <c r="D52" s="24" t="s">
        <v>34</v>
      </c>
      <c r="E52" s="25">
        <v>271</v>
      </c>
      <c r="F52" s="25" t="s">
        <v>40</v>
      </c>
      <c r="G52" s="25" t="s">
        <v>132</v>
      </c>
      <c r="H52" s="17">
        <f t="shared" si="18"/>
        <v>727.525</v>
      </c>
      <c r="I52" s="26">
        <v>396.4</v>
      </c>
      <c r="J52" s="26">
        <v>331.125</v>
      </c>
      <c r="K52" s="2">
        <v>0</v>
      </c>
      <c r="L52" s="26">
        <f>K52</f>
        <v>0</v>
      </c>
      <c r="M52" s="26">
        <f t="shared" si="23"/>
        <v>0</v>
      </c>
      <c r="N52" s="26">
        <f t="shared" si="23"/>
        <v>0</v>
      </c>
    </row>
    <row r="53" spans="1:14" ht="24.75" customHeight="1">
      <c r="A53" s="169"/>
      <c r="B53" s="177"/>
      <c r="C53" s="188"/>
      <c r="D53" s="24" t="s">
        <v>35</v>
      </c>
      <c r="E53" s="25">
        <v>271</v>
      </c>
      <c r="F53" s="25" t="s">
        <v>40</v>
      </c>
      <c r="G53" s="25" t="s">
        <v>132</v>
      </c>
      <c r="H53" s="17">
        <f t="shared" si="18"/>
        <v>242.475</v>
      </c>
      <c r="I53" s="26">
        <v>132.1</v>
      </c>
      <c r="J53" s="26">
        <v>110.375</v>
      </c>
      <c r="K53" s="26">
        <v>0</v>
      </c>
      <c r="L53" s="26">
        <v>0</v>
      </c>
      <c r="M53" s="26">
        <f t="shared" si="23"/>
        <v>0</v>
      </c>
      <c r="N53" s="26">
        <f t="shared" si="23"/>
        <v>0</v>
      </c>
    </row>
    <row r="54" spans="1:14" ht="39" customHeight="1">
      <c r="A54" s="169"/>
      <c r="B54" s="190"/>
      <c r="C54" s="188"/>
      <c r="D54" s="24" t="s">
        <v>36</v>
      </c>
      <c r="E54" s="25">
        <v>271</v>
      </c>
      <c r="F54" s="25" t="s">
        <v>40</v>
      </c>
      <c r="G54" s="25" t="s">
        <v>132</v>
      </c>
      <c r="H54" s="17">
        <f t="shared" si="18"/>
        <v>107.86</v>
      </c>
      <c r="I54" s="26">
        <v>58.8</v>
      </c>
      <c r="J54" s="26">
        <v>49.06</v>
      </c>
      <c r="K54" s="26">
        <v>0</v>
      </c>
      <c r="L54" s="26">
        <v>0</v>
      </c>
      <c r="M54" s="26">
        <f t="shared" si="23"/>
        <v>0</v>
      </c>
      <c r="N54" s="26">
        <f t="shared" si="23"/>
        <v>0</v>
      </c>
    </row>
    <row r="55" spans="1:15" ht="24.75" customHeight="1">
      <c r="A55" s="27"/>
      <c r="B55" s="45" t="s">
        <v>150</v>
      </c>
      <c r="C55" s="39"/>
      <c r="D55" s="24"/>
      <c r="E55" s="40" t="s">
        <v>33</v>
      </c>
      <c r="F55" s="40" t="s">
        <v>33</v>
      </c>
      <c r="G55" s="40" t="s">
        <v>33</v>
      </c>
      <c r="H55" s="17">
        <f t="shared" si="18"/>
        <v>5573.599999999999</v>
      </c>
      <c r="I55" s="17">
        <f aca="true" t="shared" si="24" ref="I55:N55">I56+I57</f>
        <v>5573.599999999999</v>
      </c>
      <c r="J55" s="17">
        <f t="shared" si="24"/>
        <v>0</v>
      </c>
      <c r="K55" s="17">
        <f t="shared" si="24"/>
        <v>0</v>
      </c>
      <c r="L55" s="17">
        <f t="shared" si="24"/>
        <v>0</v>
      </c>
      <c r="M55" s="17">
        <f t="shared" si="24"/>
        <v>0</v>
      </c>
      <c r="N55" s="17">
        <f t="shared" si="24"/>
        <v>0</v>
      </c>
      <c r="O55" s="6"/>
    </row>
    <row r="56" spans="1:14" ht="33.75" customHeight="1">
      <c r="A56" s="27"/>
      <c r="B56" s="189" t="s">
        <v>138</v>
      </c>
      <c r="C56" s="174" t="s">
        <v>31</v>
      </c>
      <c r="D56" s="24" t="s">
        <v>35</v>
      </c>
      <c r="E56" s="25" t="s">
        <v>38</v>
      </c>
      <c r="F56" s="25" t="s">
        <v>40</v>
      </c>
      <c r="G56" s="25" t="s">
        <v>137</v>
      </c>
      <c r="H56" s="17">
        <f t="shared" si="18"/>
        <v>5016.2</v>
      </c>
      <c r="I56" s="26">
        <v>5016.2</v>
      </c>
      <c r="J56" s="26">
        <v>0</v>
      </c>
      <c r="K56" s="26">
        <v>0</v>
      </c>
      <c r="L56" s="26">
        <f>K56</f>
        <v>0</v>
      </c>
      <c r="M56" s="26">
        <f>L56</f>
        <v>0</v>
      </c>
      <c r="N56" s="26">
        <f>M56</f>
        <v>0</v>
      </c>
    </row>
    <row r="57" spans="1:14" ht="38.25">
      <c r="A57" s="27"/>
      <c r="B57" s="190"/>
      <c r="C57" s="176"/>
      <c r="D57" s="24" t="s">
        <v>36</v>
      </c>
      <c r="E57" s="25">
        <v>271</v>
      </c>
      <c r="F57" s="25" t="s">
        <v>40</v>
      </c>
      <c r="G57" s="25" t="s">
        <v>137</v>
      </c>
      <c r="H57" s="17">
        <f t="shared" si="18"/>
        <v>557.4</v>
      </c>
      <c r="I57" s="26">
        <v>557.4</v>
      </c>
      <c r="J57" s="26">
        <v>0</v>
      </c>
      <c r="K57" s="26">
        <v>0</v>
      </c>
      <c r="L57" s="26">
        <v>0</v>
      </c>
      <c r="M57" s="26">
        <f>L57</f>
        <v>0</v>
      </c>
      <c r="N57" s="26">
        <f>M57</f>
        <v>0</v>
      </c>
    </row>
    <row r="58" spans="1:14" s="31" customFormat="1" ht="25.5" customHeight="1">
      <c r="A58" s="161" t="s">
        <v>77</v>
      </c>
      <c r="B58" s="162" t="s">
        <v>104</v>
      </c>
      <c r="C58" s="168" t="s">
        <v>31</v>
      </c>
      <c r="D58" s="11" t="s">
        <v>97</v>
      </c>
      <c r="E58" s="40" t="s">
        <v>33</v>
      </c>
      <c r="F58" s="40" t="s">
        <v>33</v>
      </c>
      <c r="G58" s="40" t="s">
        <v>33</v>
      </c>
      <c r="H58" s="17">
        <f t="shared" si="18"/>
        <v>65265.46000000001</v>
      </c>
      <c r="I58" s="17">
        <f aca="true" t="shared" si="25" ref="I58:N58">I61+I65</f>
        <v>10915.099999999999</v>
      </c>
      <c r="J58" s="17">
        <f t="shared" si="25"/>
        <v>12138.37</v>
      </c>
      <c r="K58" s="17">
        <f t="shared" si="25"/>
        <v>10760.59</v>
      </c>
      <c r="L58" s="17">
        <f t="shared" si="25"/>
        <v>10483.8</v>
      </c>
      <c r="M58" s="17">
        <f t="shared" si="25"/>
        <v>10483.8</v>
      </c>
      <c r="N58" s="17">
        <f t="shared" si="25"/>
        <v>10483.8</v>
      </c>
    </row>
    <row r="59" spans="1:14" s="31" customFormat="1" ht="36" customHeight="1">
      <c r="A59" s="161"/>
      <c r="B59" s="162"/>
      <c r="C59" s="168"/>
      <c r="D59" s="24" t="s">
        <v>35</v>
      </c>
      <c r="E59" s="40" t="s">
        <v>33</v>
      </c>
      <c r="F59" s="40" t="s">
        <v>33</v>
      </c>
      <c r="G59" s="40" t="s">
        <v>33</v>
      </c>
      <c r="H59" s="17">
        <f t="shared" si="18"/>
        <v>35690.5</v>
      </c>
      <c r="I59" s="17">
        <f aca="true" t="shared" si="26" ref="I59:N59">I67</f>
        <v>4950</v>
      </c>
      <c r="J59" s="17">
        <f t="shared" si="26"/>
        <v>6148.1</v>
      </c>
      <c r="K59" s="17">
        <f t="shared" si="26"/>
        <v>6148.1</v>
      </c>
      <c r="L59" s="17">
        <f t="shared" si="26"/>
        <v>6148.1</v>
      </c>
      <c r="M59" s="17">
        <f t="shared" si="26"/>
        <v>6148.1</v>
      </c>
      <c r="N59" s="17">
        <f t="shared" si="26"/>
        <v>6148.1</v>
      </c>
    </row>
    <row r="60" spans="1:14" s="31" customFormat="1" ht="38.25">
      <c r="A60" s="161"/>
      <c r="B60" s="162"/>
      <c r="C60" s="168"/>
      <c r="D60" s="24" t="s">
        <v>36</v>
      </c>
      <c r="E60" s="40" t="s">
        <v>33</v>
      </c>
      <c r="F60" s="40" t="s">
        <v>33</v>
      </c>
      <c r="G60" s="40" t="s">
        <v>33</v>
      </c>
      <c r="H60" s="17">
        <f t="shared" si="18"/>
        <v>29574.960000000003</v>
      </c>
      <c r="I60" s="17">
        <f aca="true" t="shared" si="27" ref="I60:N60">I62+I64+I66</f>
        <v>5965.1</v>
      </c>
      <c r="J60" s="17">
        <f t="shared" si="27"/>
        <v>5990.2699999999995</v>
      </c>
      <c r="K60" s="17">
        <f t="shared" si="27"/>
        <v>4612.49</v>
      </c>
      <c r="L60" s="17">
        <f t="shared" si="27"/>
        <v>4335.7</v>
      </c>
      <c r="M60" s="17">
        <f t="shared" si="27"/>
        <v>4335.7</v>
      </c>
      <c r="N60" s="17">
        <f t="shared" si="27"/>
        <v>4335.7</v>
      </c>
    </row>
    <row r="61" spans="1:14" ht="65.25" customHeight="1">
      <c r="A61" s="13"/>
      <c r="B61" s="33" t="s">
        <v>151</v>
      </c>
      <c r="C61" s="21" t="s">
        <v>31</v>
      </c>
      <c r="D61" s="24"/>
      <c r="E61" s="40" t="s">
        <v>33</v>
      </c>
      <c r="F61" s="40" t="s">
        <v>33</v>
      </c>
      <c r="G61" s="40" t="s">
        <v>33</v>
      </c>
      <c r="H61" s="17">
        <f t="shared" si="18"/>
        <v>12219.23</v>
      </c>
      <c r="I61" s="17">
        <f aca="true" t="shared" si="28" ref="I61:N61">I62+I64</f>
        <v>2319.3</v>
      </c>
      <c r="J61" s="17">
        <f t="shared" si="28"/>
        <v>2511.83</v>
      </c>
      <c r="K61" s="17">
        <f t="shared" si="28"/>
        <v>1934.1</v>
      </c>
      <c r="L61" s="17">
        <f t="shared" si="28"/>
        <v>1818</v>
      </c>
      <c r="M61" s="17">
        <f t="shared" si="28"/>
        <v>1818</v>
      </c>
      <c r="N61" s="17">
        <f t="shared" si="28"/>
        <v>1818</v>
      </c>
    </row>
    <row r="62" spans="1:14" ht="60" customHeight="1">
      <c r="A62" s="27"/>
      <c r="B62" s="46" t="s">
        <v>158</v>
      </c>
      <c r="C62" s="21" t="s">
        <v>31</v>
      </c>
      <c r="D62" s="24" t="s">
        <v>36</v>
      </c>
      <c r="E62" s="47">
        <v>271</v>
      </c>
      <c r="F62" s="25" t="s">
        <v>37</v>
      </c>
      <c r="G62" s="25" t="s">
        <v>107</v>
      </c>
      <c r="H62" s="17">
        <f t="shared" si="18"/>
        <v>10904.130000000001</v>
      </c>
      <c r="I62" s="26">
        <v>2074.3</v>
      </c>
      <c r="J62" s="26">
        <f>1419.54+820.79</f>
        <v>2240.33</v>
      </c>
      <c r="K62" s="26">
        <f>1093+632</f>
        <v>1725</v>
      </c>
      <c r="L62" s="26">
        <f>1027.43+594.07</f>
        <v>1621.5</v>
      </c>
      <c r="M62" s="26">
        <f aca="true" t="shared" si="29" ref="M62:N64">L62</f>
        <v>1621.5</v>
      </c>
      <c r="N62" s="26">
        <f t="shared" si="29"/>
        <v>1621.5</v>
      </c>
    </row>
    <row r="63" spans="1:14" ht="48.75" hidden="1">
      <c r="A63" s="27"/>
      <c r="B63" s="46" t="s">
        <v>42</v>
      </c>
      <c r="C63" s="21" t="s">
        <v>31</v>
      </c>
      <c r="D63" s="24"/>
      <c r="E63" s="40" t="s">
        <v>33</v>
      </c>
      <c r="F63" s="25" t="s">
        <v>37</v>
      </c>
      <c r="G63" s="25"/>
      <c r="H63" s="17" t="e">
        <f t="shared" si="18"/>
        <v>#REF!</v>
      </c>
      <c r="I63" s="26">
        <v>0</v>
      </c>
      <c r="J63" s="26" t="e">
        <f>K63+L63+N63+#REF!+#REF!</f>
        <v>#REF!</v>
      </c>
      <c r="K63" s="48">
        <v>0</v>
      </c>
      <c r="L63" s="26">
        <f>K63</f>
        <v>0</v>
      </c>
      <c r="M63" s="26">
        <f t="shared" si="29"/>
        <v>0</v>
      </c>
      <c r="N63" s="26">
        <f t="shared" si="29"/>
        <v>0</v>
      </c>
    </row>
    <row r="64" spans="1:14" ht="60" customHeight="1">
      <c r="A64" s="27"/>
      <c r="B64" s="49" t="s">
        <v>159</v>
      </c>
      <c r="C64" s="21" t="s">
        <v>31</v>
      </c>
      <c r="D64" s="24" t="s">
        <v>36</v>
      </c>
      <c r="E64" s="47">
        <v>271</v>
      </c>
      <c r="F64" s="25" t="s">
        <v>40</v>
      </c>
      <c r="G64" s="25" t="s">
        <v>60</v>
      </c>
      <c r="H64" s="17">
        <f t="shared" si="18"/>
        <v>1315.1</v>
      </c>
      <c r="I64" s="26">
        <v>245</v>
      </c>
      <c r="J64" s="26">
        <v>271.5</v>
      </c>
      <c r="K64" s="26">
        <v>209.1</v>
      </c>
      <c r="L64" s="26">
        <v>196.5</v>
      </c>
      <c r="M64" s="26">
        <f t="shared" si="29"/>
        <v>196.5</v>
      </c>
      <c r="N64" s="26">
        <f t="shared" si="29"/>
        <v>196.5</v>
      </c>
    </row>
    <row r="65" spans="1:14" s="31" customFormat="1" ht="26.25">
      <c r="A65" s="13"/>
      <c r="B65" s="50" t="s">
        <v>160</v>
      </c>
      <c r="C65" s="30" t="s">
        <v>31</v>
      </c>
      <c r="D65" s="11"/>
      <c r="E65" s="40" t="s">
        <v>33</v>
      </c>
      <c r="F65" s="40" t="s">
        <v>33</v>
      </c>
      <c r="G65" s="40" t="s">
        <v>33</v>
      </c>
      <c r="H65" s="17">
        <f t="shared" si="18"/>
        <v>53046.23000000001</v>
      </c>
      <c r="I65" s="17">
        <f aca="true" t="shared" si="30" ref="I65:N65">SUM(I66:I67)</f>
        <v>8595.8</v>
      </c>
      <c r="J65" s="17">
        <f t="shared" si="30"/>
        <v>9626.54</v>
      </c>
      <c r="K65" s="17">
        <f t="shared" si="30"/>
        <v>8826.49</v>
      </c>
      <c r="L65" s="17">
        <f t="shared" si="30"/>
        <v>8665.8</v>
      </c>
      <c r="M65" s="17">
        <f t="shared" si="30"/>
        <v>8665.8</v>
      </c>
      <c r="N65" s="17">
        <f t="shared" si="30"/>
        <v>8665.8</v>
      </c>
    </row>
    <row r="66" spans="1:14" ht="38.25">
      <c r="A66" s="27"/>
      <c r="B66" s="189" t="s">
        <v>139</v>
      </c>
      <c r="C66" s="21"/>
      <c r="D66" s="24" t="s">
        <v>36</v>
      </c>
      <c r="E66" s="47">
        <v>271</v>
      </c>
      <c r="F66" s="25" t="s">
        <v>40</v>
      </c>
      <c r="G66" s="25" t="s">
        <v>96</v>
      </c>
      <c r="H66" s="17">
        <f t="shared" si="18"/>
        <v>17355.73</v>
      </c>
      <c r="I66" s="26">
        <v>3645.8</v>
      </c>
      <c r="J66" s="26">
        <f>1341.03+2137.41</f>
        <v>3478.4399999999996</v>
      </c>
      <c r="K66" s="26">
        <f>1032.59+1645.8</f>
        <v>2678.39</v>
      </c>
      <c r="L66" s="26">
        <f>1547.06+970.64</f>
        <v>2517.7</v>
      </c>
      <c r="M66" s="26">
        <f>L66</f>
        <v>2517.7</v>
      </c>
      <c r="N66" s="26">
        <f>M66</f>
        <v>2517.7</v>
      </c>
    </row>
    <row r="67" spans="1:14" s="31" customFormat="1" ht="36.75" customHeight="1">
      <c r="A67" s="27"/>
      <c r="B67" s="190"/>
      <c r="C67" s="21"/>
      <c r="D67" s="24" t="s">
        <v>35</v>
      </c>
      <c r="E67" s="47">
        <v>271</v>
      </c>
      <c r="F67" s="25" t="s">
        <v>40</v>
      </c>
      <c r="G67" s="25" t="s">
        <v>96</v>
      </c>
      <c r="H67" s="17">
        <f t="shared" si="18"/>
        <v>35690.5</v>
      </c>
      <c r="I67" s="26">
        <v>4950</v>
      </c>
      <c r="J67" s="26">
        <f>2370+3778.1</f>
        <v>6148.1</v>
      </c>
      <c r="K67" s="26">
        <f>J67</f>
        <v>6148.1</v>
      </c>
      <c r="L67" s="26">
        <f>K67</f>
        <v>6148.1</v>
      </c>
      <c r="M67" s="26">
        <f>L67</f>
        <v>6148.1</v>
      </c>
      <c r="N67" s="26">
        <f>M67</f>
        <v>6148.1</v>
      </c>
    </row>
    <row r="68" spans="1:14" s="31" customFormat="1" ht="25.5" customHeight="1">
      <c r="A68" s="161" t="s">
        <v>78</v>
      </c>
      <c r="B68" s="162" t="s">
        <v>166</v>
      </c>
      <c r="C68" s="168" t="s">
        <v>31</v>
      </c>
      <c r="D68" s="11" t="s">
        <v>97</v>
      </c>
      <c r="E68" s="11" t="s">
        <v>33</v>
      </c>
      <c r="F68" s="11" t="s">
        <v>33</v>
      </c>
      <c r="G68" s="11" t="s">
        <v>33</v>
      </c>
      <c r="H68" s="17">
        <f t="shared" si="18"/>
        <v>9947.999999999998</v>
      </c>
      <c r="I68" s="17">
        <f aca="true" t="shared" si="31" ref="I68:N68">I70+I74+I78+I81</f>
        <v>6493.699999999999</v>
      </c>
      <c r="J68" s="17">
        <f t="shared" si="31"/>
        <v>3454.2999999999993</v>
      </c>
      <c r="K68" s="17">
        <f t="shared" si="31"/>
        <v>0</v>
      </c>
      <c r="L68" s="17">
        <f t="shared" si="31"/>
        <v>0</v>
      </c>
      <c r="M68" s="17">
        <f t="shared" si="31"/>
        <v>0</v>
      </c>
      <c r="N68" s="17">
        <f t="shared" si="31"/>
        <v>0</v>
      </c>
    </row>
    <row r="69" spans="1:14" s="31" customFormat="1" ht="38.25">
      <c r="A69" s="161"/>
      <c r="B69" s="162"/>
      <c r="C69" s="168"/>
      <c r="D69" s="24" t="s">
        <v>36</v>
      </c>
      <c r="E69" s="11" t="s">
        <v>33</v>
      </c>
      <c r="F69" s="11" t="s">
        <v>33</v>
      </c>
      <c r="G69" s="11" t="s">
        <v>33</v>
      </c>
      <c r="H69" s="17">
        <f t="shared" si="18"/>
        <v>9947.999999999998</v>
      </c>
      <c r="I69" s="17">
        <f aca="true" t="shared" si="32" ref="I69:N69">I71+I72+I73+I75+I76+I77+I79+I80+I82</f>
        <v>6493.699999999999</v>
      </c>
      <c r="J69" s="17">
        <f t="shared" si="32"/>
        <v>3454.2999999999997</v>
      </c>
      <c r="K69" s="17">
        <f t="shared" si="32"/>
        <v>0</v>
      </c>
      <c r="L69" s="17">
        <f t="shared" si="32"/>
        <v>0</v>
      </c>
      <c r="M69" s="17">
        <f t="shared" si="32"/>
        <v>0</v>
      </c>
      <c r="N69" s="17">
        <f t="shared" si="32"/>
        <v>0</v>
      </c>
    </row>
    <row r="70" spans="1:14" s="31" customFormat="1" ht="51" customHeight="1">
      <c r="A70" s="13"/>
      <c r="B70" s="33" t="s">
        <v>117</v>
      </c>
      <c r="C70" s="30" t="s">
        <v>31</v>
      </c>
      <c r="D70" s="11"/>
      <c r="E70" s="11" t="s">
        <v>33</v>
      </c>
      <c r="F70" s="11" t="s">
        <v>33</v>
      </c>
      <c r="G70" s="11" t="s">
        <v>33</v>
      </c>
      <c r="H70" s="17">
        <f t="shared" si="18"/>
        <v>1115.8</v>
      </c>
      <c r="I70" s="17">
        <f aca="true" t="shared" si="33" ref="I70:N70">SUM(I71:I73)</f>
        <v>0</v>
      </c>
      <c r="J70" s="17">
        <f t="shared" si="33"/>
        <v>1115.8</v>
      </c>
      <c r="K70" s="17">
        <f t="shared" si="33"/>
        <v>0</v>
      </c>
      <c r="L70" s="17">
        <f t="shared" si="33"/>
        <v>0</v>
      </c>
      <c r="M70" s="17">
        <f t="shared" si="33"/>
        <v>0</v>
      </c>
      <c r="N70" s="17">
        <f t="shared" si="33"/>
        <v>0</v>
      </c>
    </row>
    <row r="71" spans="1:14" ht="41.25" customHeight="1">
      <c r="A71" s="27"/>
      <c r="B71" s="49" t="s">
        <v>98</v>
      </c>
      <c r="C71" s="21" t="s">
        <v>31</v>
      </c>
      <c r="D71" s="24" t="s">
        <v>36</v>
      </c>
      <c r="E71" s="47">
        <v>271</v>
      </c>
      <c r="F71" s="25" t="s">
        <v>37</v>
      </c>
      <c r="G71" s="25" t="s">
        <v>108</v>
      </c>
      <c r="H71" s="17">
        <f t="shared" si="18"/>
        <v>409.2</v>
      </c>
      <c r="I71" s="26">
        <v>0</v>
      </c>
      <c r="J71" s="26">
        <v>409.2</v>
      </c>
      <c r="K71" s="26">
        <v>0</v>
      </c>
      <c r="L71" s="26">
        <v>0</v>
      </c>
      <c r="M71" s="26">
        <v>0</v>
      </c>
      <c r="N71" s="26">
        <v>0</v>
      </c>
    </row>
    <row r="72" spans="1:14" ht="37.5" customHeight="1">
      <c r="A72" s="27"/>
      <c r="B72" s="49" t="s">
        <v>118</v>
      </c>
      <c r="C72" s="21" t="s">
        <v>31</v>
      </c>
      <c r="D72" s="24" t="s">
        <v>36</v>
      </c>
      <c r="E72" s="47">
        <v>271</v>
      </c>
      <c r="F72" s="25" t="s">
        <v>40</v>
      </c>
      <c r="G72" s="25" t="s">
        <v>143</v>
      </c>
      <c r="H72" s="17">
        <f aca="true" t="shared" si="34" ref="H72:H103">SUM(I72:N72)</f>
        <v>639.4</v>
      </c>
      <c r="I72" s="26">
        <v>0</v>
      </c>
      <c r="J72" s="26">
        <v>639.4</v>
      </c>
      <c r="K72" s="26">
        <v>0</v>
      </c>
      <c r="L72" s="26">
        <v>0</v>
      </c>
      <c r="M72" s="26">
        <v>0</v>
      </c>
      <c r="N72" s="26">
        <v>0</v>
      </c>
    </row>
    <row r="73" spans="1:14" ht="43.5" customHeight="1">
      <c r="A73" s="27"/>
      <c r="B73" s="49" t="s">
        <v>119</v>
      </c>
      <c r="C73" s="21" t="s">
        <v>31</v>
      </c>
      <c r="D73" s="24" t="s">
        <v>36</v>
      </c>
      <c r="E73" s="47">
        <v>271</v>
      </c>
      <c r="F73" s="25" t="s">
        <v>93</v>
      </c>
      <c r="G73" s="25" t="s">
        <v>144</v>
      </c>
      <c r="H73" s="17">
        <f t="shared" si="34"/>
        <v>67.2</v>
      </c>
      <c r="I73" s="26">
        <v>0</v>
      </c>
      <c r="J73" s="26">
        <v>67.2</v>
      </c>
      <c r="K73" s="26">
        <v>0</v>
      </c>
      <c r="L73" s="26">
        <v>0</v>
      </c>
      <c r="M73" s="26">
        <v>0</v>
      </c>
      <c r="N73" s="26">
        <v>0</v>
      </c>
    </row>
    <row r="74" spans="1:14" ht="50.25" customHeight="1">
      <c r="A74" s="27"/>
      <c r="B74" s="33" t="s">
        <v>120</v>
      </c>
      <c r="C74" s="30" t="s">
        <v>31</v>
      </c>
      <c r="D74" s="11"/>
      <c r="E74" s="11" t="s">
        <v>33</v>
      </c>
      <c r="F74" s="11" t="s">
        <v>33</v>
      </c>
      <c r="G74" s="11" t="s">
        <v>33</v>
      </c>
      <c r="H74" s="17">
        <f t="shared" si="34"/>
        <v>8486.3</v>
      </c>
      <c r="I74" s="51">
        <f aca="true" t="shared" si="35" ref="I74:N74">SUM(I75:I77)</f>
        <v>6147.799999999999</v>
      </c>
      <c r="J74" s="51">
        <f t="shared" si="35"/>
        <v>2338.4999999999995</v>
      </c>
      <c r="K74" s="51">
        <f t="shared" si="35"/>
        <v>0</v>
      </c>
      <c r="L74" s="51">
        <f t="shared" si="35"/>
        <v>0</v>
      </c>
      <c r="M74" s="51">
        <f t="shared" si="35"/>
        <v>0</v>
      </c>
      <c r="N74" s="51">
        <f t="shared" si="35"/>
        <v>0</v>
      </c>
    </row>
    <row r="75" spans="1:14" ht="43.5" customHeight="1">
      <c r="A75" s="27"/>
      <c r="B75" s="49" t="s">
        <v>125</v>
      </c>
      <c r="C75" s="21" t="s">
        <v>31</v>
      </c>
      <c r="D75" s="24" t="s">
        <v>36</v>
      </c>
      <c r="E75" s="47">
        <v>271</v>
      </c>
      <c r="F75" s="25" t="s">
        <v>37</v>
      </c>
      <c r="G75" s="25" t="s">
        <v>145</v>
      </c>
      <c r="H75" s="17">
        <f t="shared" si="34"/>
        <v>3547.4</v>
      </c>
      <c r="I75" s="26">
        <v>2272.3</v>
      </c>
      <c r="J75" s="26">
        <v>1275.1</v>
      </c>
      <c r="K75" s="26">
        <v>0</v>
      </c>
      <c r="L75" s="26">
        <v>0</v>
      </c>
      <c r="M75" s="26">
        <v>0</v>
      </c>
      <c r="N75" s="26">
        <v>0</v>
      </c>
    </row>
    <row r="76" spans="1:14" ht="43.5" customHeight="1">
      <c r="A76" s="27"/>
      <c r="B76" s="49" t="s">
        <v>126</v>
      </c>
      <c r="C76" s="21" t="s">
        <v>31</v>
      </c>
      <c r="D76" s="24" t="s">
        <v>36</v>
      </c>
      <c r="E76" s="47">
        <v>271</v>
      </c>
      <c r="F76" s="25" t="s">
        <v>40</v>
      </c>
      <c r="G76" s="25" t="s">
        <v>146</v>
      </c>
      <c r="H76" s="17">
        <f t="shared" si="34"/>
        <v>4716.9</v>
      </c>
      <c r="I76" s="26">
        <v>3682.1</v>
      </c>
      <c r="J76" s="26">
        <v>1034.8</v>
      </c>
      <c r="K76" s="26">
        <v>0</v>
      </c>
      <c r="L76" s="26">
        <v>0</v>
      </c>
      <c r="M76" s="26">
        <v>0</v>
      </c>
      <c r="N76" s="26">
        <v>0</v>
      </c>
    </row>
    <row r="77" spans="1:14" ht="43.5" customHeight="1">
      <c r="A77" s="27"/>
      <c r="B77" s="49" t="s">
        <v>127</v>
      </c>
      <c r="C77" s="21" t="s">
        <v>31</v>
      </c>
      <c r="D77" s="24" t="s">
        <v>36</v>
      </c>
      <c r="E77" s="47">
        <v>271</v>
      </c>
      <c r="F77" s="25" t="s">
        <v>93</v>
      </c>
      <c r="G77" s="25" t="s">
        <v>147</v>
      </c>
      <c r="H77" s="17">
        <f t="shared" si="34"/>
        <v>222</v>
      </c>
      <c r="I77" s="26">
        <v>193.4</v>
      </c>
      <c r="J77" s="26">
        <v>28.6</v>
      </c>
      <c r="K77" s="26">
        <v>0</v>
      </c>
      <c r="L77" s="26">
        <v>0</v>
      </c>
      <c r="M77" s="26">
        <v>0</v>
      </c>
      <c r="N77" s="26">
        <v>0</v>
      </c>
    </row>
    <row r="78" spans="1:14" ht="50.25" customHeight="1">
      <c r="A78" s="27"/>
      <c r="B78" s="33" t="s">
        <v>121</v>
      </c>
      <c r="C78" s="30" t="s">
        <v>31</v>
      </c>
      <c r="D78" s="11"/>
      <c r="E78" s="11" t="s">
        <v>33</v>
      </c>
      <c r="F78" s="11" t="s">
        <v>33</v>
      </c>
      <c r="G78" s="11" t="s">
        <v>33</v>
      </c>
      <c r="H78" s="17">
        <f t="shared" si="34"/>
        <v>345.9</v>
      </c>
      <c r="I78" s="51">
        <f aca="true" t="shared" si="36" ref="I78:N78">I80+I79</f>
        <v>345.9</v>
      </c>
      <c r="J78" s="51">
        <f t="shared" si="36"/>
        <v>0</v>
      </c>
      <c r="K78" s="51">
        <f t="shared" si="36"/>
        <v>0</v>
      </c>
      <c r="L78" s="51">
        <f t="shared" si="36"/>
        <v>0</v>
      </c>
      <c r="M78" s="51">
        <f t="shared" si="36"/>
        <v>0</v>
      </c>
      <c r="N78" s="51">
        <f t="shared" si="36"/>
        <v>0</v>
      </c>
    </row>
    <row r="79" spans="1:14" ht="43.5" customHeight="1">
      <c r="A79" s="27"/>
      <c r="B79" s="49" t="s">
        <v>128</v>
      </c>
      <c r="C79" s="21" t="s">
        <v>31</v>
      </c>
      <c r="D79" s="24" t="s">
        <v>36</v>
      </c>
      <c r="E79" s="47">
        <v>271</v>
      </c>
      <c r="F79" s="25" t="s">
        <v>37</v>
      </c>
      <c r="G79" s="25" t="s">
        <v>140</v>
      </c>
      <c r="H79" s="17">
        <f t="shared" si="34"/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</row>
    <row r="80" spans="1:14" ht="43.5" customHeight="1">
      <c r="A80" s="27"/>
      <c r="B80" s="49" t="s">
        <v>129</v>
      </c>
      <c r="C80" s="21" t="s">
        <v>31</v>
      </c>
      <c r="D80" s="24" t="s">
        <v>36</v>
      </c>
      <c r="E80" s="47">
        <v>271</v>
      </c>
      <c r="F80" s="25" t="s">
        <v>40</v>
      </c>
      <c r="G80" s="25" t="s">
        <v>141</v>
      </c>
      <c r="H80" s="17">
        <f t="shared" si="34"/>
        <v>345.9</v>
      </c>
      <c r="I80" s="26">
        <v>345.9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50.25" customHeight="1">
      <c r="A81" s="27"/>
      <c r="B81" s="33" t="s">
        <v>122</v>
      </c>
      <c r="C81" s="30" t="s">
        <v>31</v>
      </c>
      <c r="D81" s="11"/>
      <c r="E81" s="11" t="s">
        <v>33</v>
      </c>
      <c r="F81" s="11" t="s">
        <v>33</v>
      </c>
      <c r="G81" s="11" t="s">
        <v>33</v>
      </c>
      <c r="H81" s="17">
        <f t="shared" si="34"/>
        <v>0</v>
      </c>
      <c r="I81" s="51">
        <f aca="true" t="shared" si="37" ref="I81:N81">I82</f>
        <v>0</v>
      </c>
      <c r="J81" s="51">
        <f t="shared" si="37"/>
        <v>0</v>
      </c>
      <c r="K81" s="51">
        <f t="shared" si="37"/>
        <v>0</v>
      </c>
      <c r="L81" s="51">
        <f t="shared" si="37"/>
        <v>0</v>
      </c>
      <c r="M81" s="51">
        <f t="shared" si="37"/>
        <v>0</v>
      </c>
      <c r="N81" s="51">
        <f t="shared" si="37"/>
        <v>0</v>
      </c>
    </row>
    <row r="82" spans="1:14" ht="38.25">
      <c r="A82" s="27"/>
      <c r="B82" s="37" t="s">
        <v>161</v>
      </c>
      <c r="C82" s="21" t="s">
        <v>31</v>
      </c>
      <c r="D82" s="24" t="s">
        <v>36</v>
      </c>
      <c r="E82" s="25" t="s">
        <v>38</v>
      </c>
      <c r="F82" s="25" t="s">
        <v>40</v>
      </c>
      <c r="G82" s="25" t="s">
        <v>148</v>
      </c>
      <c r="H82" s="17">
        <f t="shared" si="34"/>
        <v>0</v>
      </c>
      <c r="I82" s="26">
        <v>0</v>
      </c>
      <c r="J82" s="26">
        <v>0</v>
      </c>
      <c r="K82" s="26">
        <v>0</v>
      </c>
      <c r="L82" s="26">
        <f>K82</f>
        <v>0</v>
      </c>
      <c r="M82" s="26">
        <f>L82</f>
        <v>0</v>
      </c>
      <c r="N82" s="26">
        <f>M82</f>
        <v>0</v>
      </c>
    </row>
    <row r="83" spans="1:14" s="31" customFormat="1" ht="57" customHeight="1">
      <c r="A83" s="13" t="s">
        <v>79</v>
      </c>
      <c r="B83" s="178" t="s">
        <v>172</v>
      </c>
      <c r="C83" s="180" t="s">
        <v>31</v>
      </c>
      <c r="D83" s="11" t="s">
        <v>97</v>
      </c>
      <c r="E83" s="11" t="s">
        <v>33</v>
      </c>
      <c r="F83" s="40" t="s">
        <v>33</v>
      </c>
      <c r="G83" s="40" t="s">
        <v>33</v>
      </c>
      <c r="H83" s="17">
        <f t="shared" si="34"/>
        <v>510</v>
      </c>
      <c r="I83" s="17">
        <f aca="true" t="shared" si="38" ref="I83:N83">I85</f>
        <v>85</v>
      </c>
      <c r="J83" s="17">
        <f t="shared" si="38"/>
        <v>85</v>
      </c>
      <c r="K83" s="17">
        <f t="shared" si="38"/>
        <v>85</v>
      </c>
      <c r="L83" s="17">
        <f t="shared" si="38"/>
        <v>85</v>
      </c>
      <c r="M83" s="17">
        <f t="shared" si="38"/>
        <v>85</v>
      </c>
      <c r="N83" s="17">
        <f t="shared" si="38"/>
        <v>85</v>
      </c>
    </row>
    <row r="84" spans="1:14" s="31" customFormat="1" ht="38.25">
      <c r="A84" s="13"/>
      <c r="B84" s="179"/>
      <c r="C84" s="181"/>
      <c r="D84" s="24" t="s">
        <v>36</v>
      </c>
      <c r="E84" s="40" t="s">
        <v>33</v>
      </c>
      <c r="F84" s="40" t="s">
        <v>33</v>
      </c>
      <c r="G84" s="40" t="s">
        <v>33</v>
      </c>
      <c r="H84" s="17">
        <f t="shared" si="34"/>
        <v>510</v>
      </c>
      <c r="I84" s="17">
        <f aca="true" t="shared" si="39" ref="I84:N84">I85</f>
        <v>85</v>
      </c>
      <c r="J84" s="17">
        <f t="shared" si="39"/>
        <v>85</v>
      </c>
      <c r="K84" s="17">
        <f t="shared" si="39"/>
        <v>85</v>
      </c>
      <c r="L84" s="17">
        <f t="shared" si="39"/>
        <v>85</v>
      </c>
      <c r="M84" s="17">
        <f t="shared" si="39"/>
        <v>85</v>
      </c>
      <c r="N84" s="17">
        <f t="shared" si="39"/>
        <v>85</v>
      </c>
    </row>
    <row r="85" spans="1:14" ht="76.5">
      <c r="A85" s="27"/>
      <c r="B85" s="20" t="s">
        <v>73</v>
      </c>
      <c r="C85" s="30" t="s">
        <v>31</v>
      </c>
      <c r="D85" s="11" t="s">
        <v>36</v>
      </c>
      <c r="E85" s="12">
        <v>271</v>
      </c>
      <c r="F85" s="43" t="s">
        <v>41</v>
      </c>
      <c r="G85" s="43" t="s">
        <v>61</v>
      </c>
      <c r="H85" s="17">
        <f t="shared" si="34"/>
        <v>510</v>
      </c>
      <c r="I85" s="17">
        <v>85</v>
      </c>
      <c r="J85" s="17">
        <v>85</v>
      </c>
      <c r="K85" s="17">
        <v>85</v>
      </c>
      <c r="L85" s="17">
        <v>85</v>
      </c>
      <c r="M85" s="17">
        <f>L85</f>
        <v>85</v>
      </c>
      <c r="N85" s="17">
        <f>M85</f>
        <v>85</v>
      </c>
    </row>
    <row r="86" spans="1:14" s="31" customFormat="1" ht="25.5">
      <c r="A86" s="161" t="s">
        <v>80</v>
      </c>
      <c r="B86" s="162" t="s">
        <v>15</v>
      </c>
      <c r="C86" s="168" t="s">
        <v>31</v>
      </c>
      <c r="D86" s="11" t="s">
        <v>97</v>
      </c>
      <c r="E86" s="11" t="s">
        <v>33</v>
      </c>
      <c r="F86" s="40" t="s">
        <v>33</v>
      </c>
      <c r="G86" s="40" t="s">
        <v>33</v>
      </c>
      <c r="H86" s="17">
        <f t="shared" si="34"/>
        <v>160517.43000000002</v>
      </c>
      <c r="I86" s="17">
        <f aca="true" t="shared" si="40" ref="I86:N86">I90+I95</f>
        <v>26595.710000000003</v>
      </c>
      <c r="J86" s="17">
        <f t="shared" si="40"/>
        <v>27746.82</v>
      </c>
      <c r="K86" s="17">
        <f t="shared" si="40"/>
        <v>26518.3</v>
      </c>
      <c r="L86" s="17">
        <f t="shared" si="40"/>
        <v>26552.2</v>
      </c>
      <c r="M86" s="17">
        <f t="shared" si="40"/>
        <v>26552.2</v>
      </c>
      <c r="N86" s="17">
        <f t="shared" si="40"/>
        <v>26552.2</v>
      </c>
    </row>
    <row r="87" spans="1:14" s="31" customFormat="1" ht="25.5">
      <c r="A87" s="161"/>
      <c r="B87" s="162"/>
      <c r="C87" s="168"/>
      <c r="D87" s="24" t="s">
        <v>34</v>
      </c>
      <c r="E87" s="11" t="s">
        <v>33</v>
      </c>
      <c r="F87" s="40" t="s">
        <v>33</v>
      </c>
      <c r="G87" s="40" t="s">
        <v>33</v>
      </c>
      <c r="H87" s="17">
        <f t="shared" si="34"/>
        <v>5479.549999999999</v>
      </c>
      <c r="I87" s="17">
        <f aca="true" t="shared" si="41" ref="I87:N87">I91+I98</f>
        <v>1042.8</v>
      </c>
      <c r="J87" s="17">
        <f>J91+J98+J103</f>
        <v>947.85</v>
      </c>
      <c r="K87" s="17">
        <f>K91+K98</f>
        <v>846.8</v>
      </c>
      <c r="L87" s="17">
        <f t="shared" si="41"/>
        <v>880.7</v>
      </c>
      <c r="M87" s="17">
        <f t="shared" si="41"/>
        <v>880.7</v>
      </c>
      <c r="N87" s="17">
        <f t="shared" si="41"/>
        <v>880.7</v>
      </c>
    </row>
    <row r="88" spans="1:14" s="31" customFormat="1" ht="25.5">
      <c r="A88" s="161"/>
      <c r="B88" s="162"/>
      <c r="C88" s="168"/>
      <c r="D88" s="24" t="s">
        <v>35</v>
      </c>
      <c r="E88" s="40" t="s">
        <v>33</v>
      </c>
      <c r="F88" s="40" t="s">
        <v>33</v>
      </c>
      <c r="G88" s="40" t="s">
        <v>33</v>
      </c>
      <c r="H88" s="17">
        <f t="shared" si="34"/>
        <v>154775.15</v>
      </c>
      <c r="I88" s="17">
        <f aca="true" t="shared" si="42" ref="I88:N88">I96+I94+I93+I92+I99</f>
        <v>25416.300000000003</v>
      </c>
      <c r="J88" s="17">
        <f>J96+J94+J93+J92+J99+J101+J104</f>
        <v>26672.85</v>
      </c>
      <c r="K88" s="17">
        <f>K96+K94+K93+K92+K99</f>
        <v>25671.5</v>
      </c>
      <c r="L88" s="17">
        <f t="shared" si="42"/>
        <v>25671.5</v>
      </c>
      <c r="M88" s="17">
        <f t="shared" si="42"/>
        <v>25671.5</v>
      </c>
      <c r="N88" s="17">
        <f t="shared" si="42"/>
        <v>25671.5</v>
      </c>
    </row>
    <row r="89" spans="1:14" s="31" customFormat="1" ht="38.25">
      <c r="A89" s="161"/>
      <c r="B89" s="162"/>
      <c r="C89" s="168"/>
      <c r="D89" s="24" t="s">
        <v>36</v>
      </c>
      <c r="E89" s="40" t="s">
        <v>33</v>
      </c>
      <c r="F89" s="40" t="s">
        <v>33</v>
      </c>
      <c r="G89" s="40" t="s">
        <v>33</v>
      </c>
      <c r="H89" s="17">
        <f t="shared" si="34"/>
        <v>262.73</v>
      </c>
      <c r="I89" s="17">
        <f aca="true" t="shared" si="43" ref="I89:N89">I100+I97</f>
        <v>136.61</v>
      </c>
      <c r="J89" s="17">
        <f>J100+J97+J102+J105</f>
        <v>126.11999999999999</v>
      </c>
      <c r="K89" s="17">
        <f>K100+K97</f>
        <v>0</v>
      </c>
      <c r="L89" s="17">
        <f t="shared" si="43"/>
        <v>0</v>
      </c>
      <c r="M89" s="17">
        <f t="shared" si="43"/>
        <v>0</v>
      </c>
      <c r="N89" s="17">
        <f t="shared" si="43"/>
        <v>0</v>
      </c>
    </row>
    <row r="90" spans="1:14" s="31" customFormat="1" ht="51">
      <c r="A90" s="13"/>
      <c r="B90" s="33" t="s">
        <v>74</v>
      </c>
      <c r="C90" s="21" t="s">
        <v>31</v>
      </c>
      <c r="D90" s="11"/>
      <c r="E90" s="40" t="s">
        <v>33</v>
      </c>
      <c r="F90" s="40" t="s">
        <v>33</v>
      </c>
      <c r="G90" s="40" t="s">
        <v>33</v>
      </c>
      <c r="H90" s="17">
        <f t="shared" si="34"/>
        <v>157890.2</v>
      </c>
      <c r="I90" s="17">
        <f aca="true" t="shared" si="44" ref="I90:N90">I91+I92+I93+I94</f>
        <v>25229.600000000002</v>
      </c>
      <c r="J90" s="17">
        <f t="shared" si="44"/>
        <v>26485.7</v>
      </c>
      <c r="K90" s="17">
        <f t="shared" si="44"/>
        <v>26518.3</v>
      </c>
      <c r="L90" s="17">
        <f t="shared" si="44"/>
        <v>26552.2</v>
      </c>
      <c r="M90" s="17">
        <f t="shared" si="44"/>
        <v>26552.2</v>
      </c>
      <c r="N90" s="17">
        <f t="shared" si="44"/>
        <v>26552.2</v>
      </c>
    </row>
    <row r="91" spans="1:14" ht="36">
      <c r="A91" s="52"/>
      <c r="B91" s="53" t="s">
        <v>8</v>
      </c>
      <c r="C91" s="21" t="s">
        <v>31</v>
      </c>
      <c r="D91" s="24" t="s">
        <v>34</v>
      </c>
      <c r="E91" s="47">
        <v>271</v>
      </c>
      <c r="F91" s="25" t="s">
        <v>39</v>
      </c>
      <c r="G91" s="25" t="s">
        <v>62</v>
      </c>
      <c r="H91" s="17">
        <f t="shared" si="34"/>
        <v>5173.799999999999</v>
      </c>
      <c r="I91" s="54">
        <v>870.7</v>
      </c>
      <c r="J91" s="26">
        <v>814.2</v>
      </c>
      <c r="K91" s="54">
        <v>846.8</v>
      </c>
      <c r="L91" s="54">
        <v>880.7</v>
      </c>
      <c r="M91" s="54">
        <f aca="true" t="shared" si="45" ref="M91:N94">L91</f>
        <v>880.7</v>
      </c>
      <c r="N91" s="54">
        <f t="shared" si="45"/>
        <v>880.7</v>
      </c>
    </row>
    <row r="92" spans="1:14" ht="44.25" customHeight="1">
      <c r="A92" s="52"/>
      <c r="B92" s="53" t="s">
        <v>9</v>
      </c>
      <c r="C92" s="21" t="s">
        <v>31</v>
      </c>
      <c r="D92" s="24" t="s">
        <v>35</v>
      </c>
      <c r="E92" s="25" t="s">
        <v>38</v>
      </c>
      <c r="F92" s="25" t="s">
        <v>39</v>
      </c>
      <c r="G92" s="25" t="s">
        <v>63</v>
      </c>
      <c r="H92" s="17">
        <f t="shared" si="34"/>
        <v>62399.1</v>
      </c>
      <c r="I92" s="54">
        <v>10431.6</v>
      </c>
      <c r="J92" s="54">
        <f>10239.9+153.6</f>
        <v>10393.5</v>
      </c>
      <c r="K92" s="54">
        <f aca="true" t="shared" si="46" ref="K92:L94">J92</f>
        <v>10393.5</v>
      </c>
      <c r="L92" s="54">
        <f t="shared" si="46"/>
        <v>10393.5</v>
      </c>
      <c r="M92" s="54">
        <f t="shared" si="45"/>
        <v>10393.5</v>
      </c>
      <c r="N92" s="54">
        <f t="shared" si="45"/>
        <v>10393.5</v>
      </c>
    </row>
    <row r="93" spans="1:14" ht="25.5">
      <c r="A93" s="52"/>
      <c r="B93" s="53" t="s">
        <v>10</v>
      </c>
      <c r="C93" s="21" t="s">
        <v>31</v>
      </c>
      <c r="D93" s="24" t="s">
        <v>35</v>
      </c>
      <c r="E93" s="25" t="s">
        <v>38</v>
      </c>
      <c r="F93" s="25" t="s">
        <v>39</v>
      </c>
      <c r="G93" s="25" t="s">
        <v>64</v>
      </c>
      <c r="H93" s="17">
        <f t="shared" si="34"/>
        <v>43176</v>
      </c>
      <c r="I93" s="54">
        <v>6605</v>
      </c>
      <c r="J93" s="54">
        <v>7314.2</v>
      </c>
      <c r="K93" s="54">
        <f t="shared" si="46"/>
        <v>7314.2</v>
      </c>
      <c r="L93" s="54">
        <f t="shared" si="46"/>
        <v>7314.2</v>
      </c>
      <c r="M93" s="54">
        <f t="shared" si="45"/>
        <v>7314.2</v>
      </c>
      <c r="N93" s="54">
        <f t="shared" si="45"/>
        <v>7314.2</v>
      </c>
    </row>
    <row r="94" spans="1:14" ht="25.5">
      <c r="A94" s="52"/>
      <c r="B94" s="53" t="s">
        <v>11</v>
      </c>
      <c r="C94" s="21" t="s">
        <v>31</v>
      </c>
      <c r="D94" s="24" t="s">
        <v>35</v>
      </c>
      <c r="E94" s="47">
        <v>271</v>
      </c>
      <c r="F94" s="25" t="s">
        <v>39</v>
      </c>
      <c r="G94" s="25" t="s">
        <v>65</v>
      </c>
      <c r="H94" s="17">
        <f t="shared" si="34"/>
        <v>47141.3</v>
      </c>
      <c r="I94" s="54">
        <v>7322.3</v>
      </c>
      <c r="J94" s="54">
        <f>122+7841.8</f>
        <v>7963.8</v>
      </c>
      <c r="K94" s="54">
        <f t="shared" si="46"/>
        <v>7963.8</v>
      </c>
      <c r="L94" s="54">
        <f t="shared" si="46"/>
        <v>7963.8</v>
      </c>
      <c r="M94" s="54">
        <f t="shared" si="45"/>
        <v>7963.8</v>
      </c>
      <c r="N94" s="54">
        <f t="shared" si="45"/>
        <v>7963.8</v>
      </c>
    </row>
    <row r="95" spans="1:14" s="56" customFormat="1" ht="38.25">
      <c r="A95" s="55"/>
      <c r="B95" s="20" t="s">
        <v>162</v>
      </c>
      <c r="C95" s="30" t="s">
        <v>31</v>
      </c>
      <c r="D95" s="11"/>
      <c r="E95" s="43" t="s">
        <v>33</v>
      </c>
      <c r="F95" s="43" t="s">
        <v>33</v>
      </c>
      <c r="G95" s="43" t="s">
        <v>33</v>
      </c>
      <c r="H95" s="17">
        <f t="shared" si="34"/>
        <v>2627.2299999999996</v>
      </c>
      <c r="I95" s="17">
        <f aca="true" t="shared" si="47" ref="I95:N95">SUM(I96:I100)</f>
        <v>1366.11</v>
      </c>
      <c r="J95" s="17">
        <f>SUM(J96:J105)</f>
        <v>1261.12</v>
      </c>
      <c r="K95" s="17">
        <f>SUM(K96:K100)</f>
        <v>0</v>
      </c>
      <c r="L95" s="17">
        <f t="shared" si="47"/>
        <v>0</v>
      </c>
      <c r="M95" s="17">
        <f t="shared" si="47"/>
        <v>0</v>
      </c>
      <c r="N95" s="17">
        <f t="shared" si="47"/>
        <v>0</v>
      </c>
    </row>
    <row r="96" spans="1:14" s="6" customFormat="1" ht="34.5" customHeight="1">
      <c r="A96" s="57"/>
      <c r="B96" s="171" t="s">
        <v>135</v>
      </c>
      <c r="C96" s="174" t="s">
        <v>31</v>
      </c>
      <c r="D96" s="24" t="s">
        <v>35</v>
      </c>
      <c r="E96" s="47">
        <v>271</v>
      </c>
      <c r="F96" s="25" t="s">
        <v>93</v>
      </c>
      <c r="G96" s="25" t="s">
        <v>136</v>
      </c>
      <c r="H96" s="17">
        <f t="shared" si="34"/>
        <v>1000</v>
      </c>
      <c r="I96" s="26">
        <v>1000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</row>
    <row r="97" spans="1:14" s="6" customFormat="1" ht="34.5" customHeight="1">
      <c r="A97" s="57"/>
      <c r="B97" s="172"/>
      <c r="C97" s="175"/>
      <c r="D97" s="24" t="s">
        <v>36</v>
      </c>
      <c r="E97" s="47">
        <v>271</v>
      </c>
      <c r="F97" s="25" t="s">
        <v>93</v>
      </c>
      <c r="G97" s="25" t="s">
        <v>136</v>
      </c>
      <c r="H97" s="17">
        <f t="shared" si="34"/>
        <v>111.11</v>
      </c>
      <c r="I97" s="26">
        <v>111.11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</row>
    <row r="98" spans="1:14" s="6" customFormat="1" ht="34.5" customHeight="1">
      <c r="A98" s="57"/>
      <c r="B98" s="172"/>
      <c r="C98" s="175"/>
      <c r="D98" s="24" t="s">
        <v>34</v>
      </c>
      <c r="E98" s="47">
        <v>271</v>
      </c>
      <c r="F98" s="25" t="s">
        <v>93</v>
      </c>
      <c r="G98" s="25" t="s">
        <v>171</v>
      </c>
      <c r="H98" s="17">
        <f t="shared" si="34"/>
        <v>172.1</v>
      </c>
      <c r="I98" s="26">
        <v>172.1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</row>
    <row r="99" spans="1:14" s="6" customFormat="1" ht="34.5" customHeight="1">
      <c r="A99" s="57"/>
      <c r="B99" s="172"/>
      <c r="C99" s="175"/>
      <c r="D99" s="24" t="s">
        <v>35</v>
      </c>
      <c r="E99" s="47">
        <v>271</v>
      </c>
      <c r="F99" s="25" t="s">
        <v>93</v>
      </c>
      <c r="G99" s="25" t="s">
        <v>171</v>
      </c>
      <c r="H99" s="17">
        <f t="shared" si="34"/>
        <v>57.4</v>
      </c>
      <c r="I99" s="26">
        <v>57.4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</row>
    <row r="100" spans="1:14" s="6" customFormat="1" ht="34.5" customHeight="1">
      <c r="A100" s="57"/>
      <c r="B100" s="177"/>
      <c r="C100" s="176"/>
      <c r="D100" s="24" t="s">
        <v>36</v>
      </c>
      <c r="E100" s="47">
        <v>271</v>
      </c>
      <c r="F100" s="25" t="s">
        <v>93</v>
      </c>
      <c r="G100" s="25" t="s">
        <v>171</v>
      </c>
      <c r="H100" s="17">
        <f t="shared" si="34"/>
        <v>25.5</v>
      </c>
      <c r="I100" s="26">
        <v>25.5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</row>
    <row r="101" spans="1:14" s="6" customFormat="1" ht="34.5" customHeight="1">
      <c r="A101" s="57"/>
      <c r="B101" s="171" t="s">
        <v>135</v>
      </c>
      <c r="C101" s="174" t="s">
        <v>31</v>
      </c>
      <c r="D101" s="24" t="s">
        <v>35</v>
      </c>
      <c r="E101" s="47">
        <v>271</v>
      </c>
      <c r="F101" s="25" t="s">
        <v>40</v>
      </c>
      <c r="G101" s="25" t="s">
        <v>136</v>
      </c>
      <c r="H101" s="17">
        <f t="shared" si="34"/>
        <v>956.8</v>
      </c>
      <c r="I101" s="26">
        <v>0</v>
      </c>
      <c r="J101" s="26">
        <v>956.8</v>
      </c>
      <c r="K101" s="26">
        <v>0</v>
      </c>
      <c r="L101" s="26">
        <v>0</v>
      </c>
      <c r="M101" s="26">
        <v>0</v>
      </c>
      <c r="N101" s="26">
        <v>0</v>
      </c>
    </row>
    <row r="102" spans="1:14" s="6" customFormat="1" ht="34.5" customHeight="1">
      <c r="A102" s="57"/>
      <c r="B102" s="172"/>
      <c r="C102" s="175"/>
      <c r="D102" s="24" t="s">
        <v>36</v>
      </c>
      <c r="E102" s="47">
        <v>271</v>
      </c>
      <c r="F102" s="25" t="s">
        <v>40</v>
      </c>
      <c r="G102" s="25" t="s">
        <v>136</v>
      </c>
      <c r="H102" s="17">
        <f t="shared" si="34"/>
        <v>106.32</v>
      </c>
      <c r="I102" s="26">
        <v>0</v>
      </c>
      <c r="J102" s="26">
        <v>106.32</v>
      </c>
      <c r="K102" s="26">
        <v>0</v>
      </c>
      <c r="L102" s="26">
        <v>0</v>
      </c>
      <c r="M102" s="26">
        <v>0</v>
      </c>
      <c r="N102" s="26">
        <v>0</v>
      </c>
    </row>
    <row r="103" spans="1:14" s="6" customFormat="1" ht="34.5" customHeight="1">
      <c r="A103" s="57"/>
      <c r="B103" s="172"/>
      <c r="C103" s="175"/>
      <c r="D103" s="24" t="s">
        <v>34</v>
      </c>
      <c r="E103" s="47">
        <v>271</v>
      </c>
      <c r="F103" s="25" t="s">
        <v>40</v>
      </c>
      <c r="G103" s="25" t="s">
        <v>171</v>
      </c>
      <c r="H103" s="17">
        <f t="shared" si="34"/>
        <v>133.65</v>
      </c>
      <c r="I103" s="26">
        <v>0</v>
      </c>
      <c r="J103" s="26">
        <v>133.65</v>
      </c>
      <c r="K103" s="26">
        <v>0</v>
      </c>
      <c r="L103" s="26">
        <v>0</v>
      </c>
      <c r="M103" s="26">
        <v>0</v>
      </c>
      <c r="N103" s="26">
        <v>0</v>
      </c>
    </row>
    <row r="104" spans="1:14" s="6" customFormat="1" ht="34.5" customHeight="1">
      <c r="A104" s="57"/>
      <c r="B104" s="172"/>
      <c r="C104" s="175"/>
      <c r="D104" s="24" t="s">
        <v>35</v>
      </c>
      <c r="E104" s="47">
        <v>271</v>
      </c>
      <c r="F104" s="25" t="s">
        <v>40</v>
      </c>
      <c r="G104" s="25" t="s">
        <v>171</v>
      </c>
      <c r="H104" s="17">
        <f aca="true" t="shared" si="48" ref="H104:H122">SUM(I104:N104)</f>
        <v>44.55</v>
      </c>
      <c r="I104" s="26">
        <v>0</v>
      </c>
      <c r="J104" s="26">
        <v>44.55</v>
      </c>
      <c r="K104" s="26">
        <v>0</v>
      </c>
      <c r="L104" s="26">
        <v>0</v>
      </c>
      <c r="M104" s="26">
        <v>0</v>
      </c>
      <c r="N104" s="26">
        <v>0</v>
      </c>
    </row>
    <row r="105" spans="1:14" s="6" customFormat="1" ht="34.5" customHeight="1">
      <c r="A105" s="57"/>
      <c r="B105" s="173"/>
      <c r="C105" s="176"/>
      <c r="D105" s="24" t="s">
        <v>36</v>
      </c>
      <c r="E105" s="47">
        <v>271</v>
      </c>
      <c r="F105" s="25" t="s">
        <v>40</v>
      </c>
      <c r="G105" s="25" t="s">
        <v>171</v>
      </c>
      <c r="H105" s="17">
        <f t="shared" si="48"/>
        <v>19.8</v>
      </c>
      <c r="I105" s="26">
        <v>0</v>
      </c>
      <c r="J105" s="26">
        <v>19.8</v>
      </c>
      <c r="K105" s="26">
        <v>0</v>
      </c>
      <c r="L105" s="26">
        <v>0</v>
      </c>
      <c r="M105" s="26">
        <v>0</v>
      </c>
      <c r="N105" s="26">
        <v>0</v>
      </c>
    </row>
    <row r="106" spans="1:14" s="31" customFormat="1" ht="25.5">
      <c r="A106" s="170" t="s">
        <v>81</v>
      </c>
      <c r="B106" s="162" t="s">
        <v>16</v>
      </c>
      <c r="C106" s="168" t="s">
        <v>31</v>
      </c>
      <c r="D106" s="11" t="s">
        <v>97</v>
      </c>
      <c r="E106" s="11" t="s">
        <v>33</v>
      </c>
      <c r="F106" s="40" t="s">
        <v>33</v>
      </c>
      <c r="G106" s="40" t="s">
        <v>33</v>
      </c>
      <c r="H106" s="17">
        <f t="shared" si="48"/>
        <v>53806.600000000006</v>
      </c>
      <c r="I106" s="17">
        <f aca="true" t="shared" si="49" ref="I106:N106">I109</f>
        <v>9669.7</v>
      </c>
      <c r="J106" s="17">
        <f t="shared" si="49"/>
        <v>8709.7</v>
      </c>
      <c r="K106" s="17">
        <f t="shared" si="49"/>
        <v>8652.8</v>
      </c>
      <c r="L106" s="17">
        <f t="shared" si="49"/>
        <v>8924.8</v>
      </c>
      <c r="M106" s="17">
        <f t="shared" si="49"/>
        <v>8924.8</v>
      </c>
      <c r="N106" s="17">
        <f t="shared" si="49"/>
        <v>8924.8</v>
      </c>
    </row>
    <row r="107" spans="1:14" s="31" customFormat="1" ht="25.5">
      <c r="A107" s="170"/>
      <c r="B107" s="162"/>
      <c r="C107" s="168"/>
      <c r="D107" s="24" t="s">
        <v>35</v>
      </c>
      <c r="E107" s="40" t="s">
        <v>33</v>
      </c>
      <c r="F107" s="40" t="s">
        <v>33</v>
      </c>
      <c r="G107" s="40" t="s">
        <v>33</v>
      </c>
      <c r="H107" s="17">
        <f t="shared" si="48"/>
        <v>47684.200000000004</v>
      </c>
      <c r="I107" s="17">
        <f aca="true" t="shared" si="50" ref="I107:N107">I113</f>
        <v>7482</v>
      </c>
      <c r="J107" s="17">
        <f t="shared" si="50"/>
        <v>7607.1</v>
      </c>
      <c r="K107" s="17">
        <f t="shared" si="50"/>
        <v>7911.4</v>
      </c>
      <c r="L107" s="17">
        <f t="shared" si="50"/>
        <v>8227.9</v>
      </c>
      <c r="M107" s="17">
        <f t="shared" si="50"/>
        <v>8227.9</v>
      </c>
      <c r="N107" s="17">
        <f t="shared" si="50"/>
        <v>8227.9</v>
      </c>
    </row>
    <row r="108" spans="1:14" s="31" customFormat="1" ht="38.25">
      <c r="A108" s="170"/>
      <c r="B108" s="162"/>
      <c r="C108" s="168"/>
      <c r="D108" s="24" t="s">
        <v>36</v>
      </c>
      <c r="E108" s="40" t="s">
        <v>33</v>
      </c>
      <c r="F108" s="40" t="s">
        <v>33</v>
      </c>
      <c r="G108" s="40" t="s">
        <v>33</v>
      </c>
      <c r="H108" s="17">
        <f t="shared" si="48"/>
        <v>6122.399999999999</v>
      </c>
      <c r="I108" s="17">
        <f aca="true" t="shared" si="51" ref="I108:N108">I110+I111+I112</f>
        <v>2187.7</v>
      </c>
      <c r="J108" s="17">
        <f t="shared" si="51"/>
        <v>1102.6</v>
      </c>
      <c r="K108" s="17">
        <f t="shared" si="51"/>
        <v>741.4</v>
      </c>
      <c r="L108" s="17">
        <f t="shared" si="51"/>
        <v>696.9</v>
      </c>
      <c r="M108" s="17">
        <f t="shared" si="51"/>
        <v>696.9</v>
      </c>
      <c r="N108" s="17">
        <f t="shared" si="51"/>
        <v>696.9</v>
      </c>
    </row>
    <row r="109" spans="1:14" s="31" customFormat="1" ht="38.25">
      <c r="A109" s="59"/>
      <c r="B109" s="20" t="s">
        <v>0</v>
      </c>
      <c r="C109" s="30" t="s">
        <v>31</v>
      </c>
      <c r="D109" s="11"/>
      <c r="E109" s="40" t="s">
        <v>33</v>
      </c>
      <c r="F109" s="40" t="s">
        <v>33</v>
      </c>
      <c r="G109" s="40" t="s">
        <v>33</v>
      </c>
      <c r="H109" s="17">
        <f t="shared" si="48"/>
        <v>53806.600000000006</v>
      </c>
      <c r="I109" s="17">
        <f aca="true" t="shared" si="52" ref="I109:N109">SUM(I110:I113)</f>
        <v>9669.7</v>
      </c>
      <c r="J109" s="17">
        <f t="shared" si="52"/>
        <v>8709.7</v>
      </c>
      <c r="K109" s="17">
        <f t="shared" si="52"/>
        <v>8652.8</v>
      </c>
      <c r="L109" s="17">
        <f t="shared" si="52"/>
        <v>8924.8</v>
      </c>
      <c r="M109" s="17">
        <f t="shared" si="52"/>
        <v>8924.8</v>
      </c>
      <c r="N109" s="17">
        <f t="shared" si="52"/>
        <v>8924.8</v>
      </c>
    </row>
    <row r="110" spans="1:14" ht="38.25">
      <c r="A110" s="60"/>
      <c r="B110" s="38" t="s">
        <v>12</v>
      </c>
      <c r="C110" s="21" t="s">
        <v>31</v>
      </c>
      <c r="D110" s="24" t="s">
        <v>36</v>
      </c>
      <c r="E110" s="61" t="s">
        <v>38</v>
      </c>
      <c r="F110" s="61" t="s">
        <v>43</v>
      </c>
      <c r="G110" s="61" t="s">
        <v>83</v>
      </c>
      <c r="H110" s="17">
        <f t="shared" si="48"/>
        <v>5629.999999999999</v>
      </c>
      <c r="I110" s="26">
        <v>1695.3</v>
      </c>
      <c r="J110" s="26">
        <v>1102.6</v>
      </c>
      <c r="K110" s="26">
        <v>741.4</v>
      </c>
      <c r="L110" s="26">
        <v>696.9</v>
      </c>
      <c r="M110" s="26">
        <f>L110</f>
        <v>696.9</v>
      </c>
      <c r="N110" s="26">
        <f>M110</f>
        <v>696.9</v>
      </c>
    </row>
    <row r="111" spans="1:14" ht="38.25">
      <c r="A111" s="60"/>
      <c r="B111" s="38" t="s">
        <v>13</v>
      </c>
      <c r="C111" s="21" t="s">
        <v>31</v>
      </c>
      <c r="D111" s="24" t="s">
        <v>36</v>
      </c>
      <c r="E111" s="61" t="s">
        <v>38</v>
      </c>
      <c r="F111" s="61" t="s">
        <v>43</v>
      </c>
      <c r="G111" s="61" t="s">
        <v>84</v>
      </c>
      <c r="H111" s="17">
        <f t="shared" si="48"/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</row>
    <row r="112" spans="1:14" ht="38.25">
      <c r="A112" s="27"/>
      <c r="B112" s="23" t="s">
        <v>123</v>
      </c>
      <c r="C112" s="21" t="s">
        <v>31</v>
      </c>
      <c r="D112" s="24" t="s">
        <v>36</v>
      </c>
      <c r="E112" s="25" t="s">
        <v>38</v>
      </c>
      <c r="F112" s="25" t="s">
        <v>43</v>
      </c>
      <c r="G112" s="25" t="s">
        <v>124</v>
      </c>
      <c r="H112" s="17">
        <f t="shared" si="48"/>
        <v>492.4</v>
      </c>
      <c r="I112" s="26">
        <v>492.4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</row>
    <row r="113" spans="1:14" ht="36">
      <c r="A113" s="62"/>
      <c r="B113" s="49" t="s">
        <v>163</v>
      </c>
      <c r="C113" s="21" t="s">
        <v>31</v>
      </c>
      <c r="D113" s="24" t="s">
        <v>35</v>
      </c>
      <c r="E113" s="61" t="s">
        <v>38</v>
      </c>
      <c r="F113" s="61" t="s">
        <v>39</v>
      </c>
      <c r="G113" s="61" t="s">
        <v>85</v>
      </c>
      <c r="H113" s="17">
        <f t="shared" si="48"/>
        <v>47684.200000000004</v>
      </c>
      <c r="I113" s="54">
        <v>7482</v>
      </c>
      <c r="J113" s="26">
        <v>7607.1</v>
      </c>
      <c r="K113" s="54">
        <v>7911.4</v>
      </c>
      <c r="L113" s="54">
        <v>8227.9</v>
      </c>
      <c r="M113" s="54">
        <f>L113</f>
        <v>8227.9</v>
      </c>
      <c r="N113" s="54">
        <f>M113</f>
        <v>8227.9</v>
      </c>
    </row>
    <row r="114" spans="1:14" s="31" customFormat="1" ht="25.5" customHeight="1">
      <c r="A114" s="170" t="s">
        <v>82</v>
      </c>
      <c r="B114" s="162" t="s">
        <v>17</v>
      </c>
      <c r="C114" s="168" t="s">
        <v>31</v>
      </c>
      <c r="D114" s="11" t="s">
        <v>97</v>
      </c>
      <c r="E114" s="63" t="s">
        <v>33</v>
      </c>
      <c r="F114" s="64" t="s">
        <v>33</v>
      </c>
      <c r="G114" s="64" t="s">
        <v>33</v>
      </c>
      <c r="H114" s="17">
        <f t="shared" si="48"/>
        <v>48494.826</v>
      </c>
      <c r="I114" s="17">
        <f aca="true" t="shared" si="53" ref="I114:N114">I117+I119+I121</f>
        <v>9207.766</v>
      </c>
      <c r="J114" s="17">
        <f t="shared" si="53"/>
        <v>10332.099999999999</v>
      </c>
      <c r="K114" s="17">
        <f t="shared" si="53"/>
        <v>7502.71</v>
      </c>
      <c r="L114" s="17">
        <f t="shared" si="53"/>
        <v>7150.75</v>
      </c>
      <c r="M114" s="17">
        <f t="shared" si="53"/>
        <v>7150.75</v>
      </c>
      <c r="N114" s="17">
        <f t="shared" si="53"/>
        <v>7150.75</v>
      </c>
    </row>
    <row r="115" spans="1:14" s="31" customFormat="1" ht="25.5">
      <c r="A115" s="170"/>
      <c r="B115" s="162"/>
      <c r="C115" s="168"/>
      <c r="D115" s="24" t="s">
        <v>35</v>
      </c>
      <c r="E115" s="63" t="s">
        <v>33</v>
      </c>
      <c r="F115" s="64" t="s">
        <v>33</v>
      </c>
      <c r="G115" s="64" t="s">
        <v>33</v>
      </c>
      <c r="H115" s="17">
        <f t="shared" si="48"/>
        <v>7969.7660000000005</v>
      </c>
      <c r="I115" s="17">
        <f aca="true" t="shared" si="54" ref="I115:N115">I119</f>
        <v>933.966</v>
      </c>
      <c r="J115" s="17">
        <f t="shared" si="54"/>
        <v>1398.6</v>
      </c>
      <c r="K115" s="17">
        <f t="shared" si="54"/>
        <v>1409.3</v>
      </c>
      <c r="L115" s="17">
        <f t="shared" si="54"/>
        <v>1409.3</v>
      </c>
      <c r="M115" s="17">
        <f t="shared" si="54"/>
        <v>1409.3</v>
      </c>
      <c r="N115" s="17">
        <f t="shared" si="54"/>
        <v>1409.3</v>
      </c>
    </row>
    <row r="116" spans="1:14" s="31" customFormat="1" ht="38.25">
      <c r="A116" s="170"/>
      <c r="B116" s="162"/>
      <c r="C116" s="168"/>
      <c r="D116" s="24" t="s">
        <v>36</v>
      </c>
      <c r="E116" s="63" t="s">
        <v>33</v>
      </c>
      <c r="F116" s="64" t="s">
        <v>33</v>
      </c>
      <c r="G116" s="64" t="s">
        <v>33</v>
      </c>
      <c r="H116" s="17">
        <f t="shared" si="48"/>
        <v>40525.06</v>
      </c>
      <c r="I116" s="17">
        <f aca="true" t="shared" si="55" ref="I116:N116">I117+I121</f>
        <v>8273.8</v>
      </c>
      <c r="J116" s="17">
        <f t="shared" si="55"/>
        <v>8933.5</v>
      </c>
      <c r="K116" s="17">
        <f t="shared" si="55"/>
        <v>6093.41</v>
      </c>
      <c r="L116" s="17">
        <f t="shared" si="55"/>
        <v>5741.450000000001</v>
      </c>
      <c r="M116" s="17">
        <f t="shared" si="55"/>
        <v>5741.450000000001</v>
      </c>
      <c r="N116" s="17">
        <f t="shared" si="55"/>
        <v>5741.450000000001</v>
      </c>
    </row>
    <row r="117" spans="1:14" s="31" customFormat="1" ht="30" customHeight="1">
      <c r="A117" s="58"/>
      <c r="B117" s="33" t="s">
        <v>75</v>
      </c>
      <c r="C117" s="30" t="s">
        <v>31</v>
      </c>
      <c r="D117" s="20"/>
      <c r="E117" s="64" t="s">
        <v>33</v>
      </c>
      <c r="F117" s="64" t="s">
        <v>33</v>
      </c>
      <c r="G117" s="64" t="s">
        <v>33</v>
      </c>
      <c r="H117" s="17">
        <f t="shared" si="48"/>
        <v>15291.3</v>
      </c>
      <c r="I117" s="17">
        <f aca="true" t="shared" si="56" ref="I117:N117">SUM(I118:I118)</f>
        <v>3036.1</v>
      </c>
      <c r="J117" s="17">
        <f t="shared" si="56"/>
        <v>3540.1</v>
      </c>
      <c r="K117" s="17">
        <f t="shared" si="56"/>
        <v>2279.95</v>
      </c>
      <c r="L117" s="17">
        <f t="shared" si="56"/>
        <v>2145.05</v>
      </c>
      <c r="M117" s="17">
        <f t="shared" si="56"/>
        <v>2145.05</v>
      </c>
      <c r="N117" s="17">
        <f t="shared" si="56"/>
        <v>2145.05</v>
      </c>
    </row>
    <row r="118" spans="1:14" ht="38.25">
      <c r="A118" s="65"/>
      <c r="B118" s="34" t="s">
        <v>164</v>
      </c>
      <c r="C118" s="21" t="s">
        <v>31</v>
      </c>
      <c r="D118" s="24" t="s">
        <v>36</v>
      </c>
      <c r="E118" s="61" t="s">
        <v>38</v>
      </c>
      <c r="F118" s="61" t="s">
        <v>41</v>
      </c>
      <c r="G118" s="61" t="s">
        <v>86</v>
      </c>
      <c r="H118" s="17">
        <f t="shared" si="48"/>
        <v>15291.3</v>
      </c>
      <c r="I118" s="54">
        <v>3036.1</v>
      </c>
      <c r="J118" s="54">
        <v>3540.1</v>
      </c>
      <c r="K118" s="54">
        <v>2279.95</v>
      </c>
      <c r="L118" s="54">
        <v>2145.05</v>
      </c>
      <c r="M118" s="54">
        <f>L118</f>
        <v>2145.05</v>
      </c>
      <c r="N118" s="54">
        <f>M118</f>
        <v>2145.05</v>
      </c>
    </row>
    <row r="119" spans="1:14" s="31" customFormat="1" ht="39" customHeight="1">
      <c r="A119" s="66"/>
      <c r="B119" s="33" t="s">
        <v>76</v>
      </c>
      <c r="C119" s="30" t="s">
        <v>31</v>
      </c>
      <c r="D119" s="20"/>
      <c r="E119" s="63" t="s">
        <v>33</v>
      </c>
      <c r="F119" s="63" t="s">
        <v>33</v>
      </c>
      <c r="G119" s="63" t="s">
        <v>33</v>
      </c>
      <c r="H119" s="17">
        <f t="shared" si="48"/>
        <v>7969.7660000000005</v>
      </c>
      <c r="I119" s="17">
        <f aca="true" t="shared" si="57" ref="I119:N119">SUM(I120:I120)</f>
        <v>933.966</v>
      </c>
      <c r="J119" s="17">
        <f t="shared" si="57"/>
        <v>1398.6</v>
      </c>
      <c r="K119" s="17">
        <f t="shared" si="57"/>
        <v>1409.3</v>
      </c>
      <c r="L119" s="17">
        <f t="shared" si="57"/>
        <v>1409.3</v>
      </c>
      <c r="M119" s="17">
        <f t="shared" si="57"/>
        <v>1409.3</v>
      </c>
      <c r="N119" s="17">
        <f t="shared" si="57"/>
        <v>1409.3</v>
      </c>
    </row>
    <row r="120" spans="1:14" ht="48">
      <c r="A120" s="66"/>
      <c r="B120" s="34" t="s">
        <v>14</v>
      </c>
      <c r="C120" s="21" t="s">
        <v>31</v>
      </c>
      <c r="D120" s="24" t="s">
        <v>35</v>
      </c>
      <c r="E120" s="61" t="s">
        <v>38</v>
      </c>
      <c r="F120" s="61" t="s">
        <v>41</v>
      </c>
      <c r="G120" s="61" t="s">
        <v>87</v>
      </c>
      <c r="H120" s="17">
        <f t="shared" si="48"/>
        <v>7969.7660000000005</v>
      </c>
      <c r="I120" s="54">
        <v>933.966</v>
      </c>
      <c r="J120" s="26">
        <v>1398.6</v>
      </c>
      <c r="K120" s="54">
        <v>1409.3</v>
      </c>
      <c r="L120" s="54">
        <v>1409.3</v>
      </c>
      <c r="M120" s="54">
        <f>L120</f>
        <v>1409.3</v>
      </c>
      <c r="N120" s="54">
        <f>M120</f>
        <v>1409.3</v>
      </c>
    </row>
    <row r="121" spans="1:14" s="31" customFormat="1" ht="25.5">
      <c r="A121" s="66"/>
      <c r="B121" s="33" t="s">
        <v>89</v>
      </c>
      <c r="C121" s="30" t="s">
        <v>31</v>
      </c>
      <c r="D121" s="20"/>
      <c r="E121" s="63" t="s">
        <v>33</v>
      </c>
      <c r="F121" s="63" t="s">
        <v>33</v>
      </c>
      <c r="G121" s="63" t="s">
        <v>33</v>
      </c>
      <c r="H121" s="17">
        <f t="shared" si="48"/>
        <v>25233.760000000002</v>
      </c>
      <c r="I121" s="17">
        <f aca="true" t="shared" si="58" ref="I121:N121">SUM(I122:I122)</f>
        <v>5237.7</v>
      </c>
      <c r="J121" s="17">
        <f t="shared" si="58"/>
        <v>5393.4</v>
      </c>
      <c r="K121" s="17">
        <f t="shared" si="58"/>
        <v>3813.46</v>
      </c>
      <c r="L121" s="17">
        <f t="shared" si="58"/>
        <v>3596.4</v>
      </c>
      <c r="M121" s="17">
        <f t="shared" si="58"/>
        <v>3596.4</v>
      </c>
      <c r="N121" s="17">
        <f t="shared" si="58"/>
        <v>3596.4</v>
      </c>
    </row>
    <row r="122" spans="1:14" ht="48">
      <c r="A122" s="67"/>
      <c r="B122" s="49" t="s">
        <v>165</v>
      </c>
      <c r="C122" s="21" t="s">
        <v>31</v>
      </c>
      <c r="D122" s="24" t="s">
        <v>36</v>
      </c>
      <c r="E122" s="61" t="s">
        <v>38</v>
      </c>
      <c r="F122" s="61" t="s">
        <v>41</v>
      </c>
      <c r="G122" s="61" t="s">
        <v>88</v>
      </c>
      <c r="H122" s="17">
        <f t="shared" si="48"/>
        <v>25233.760000000002</v>
      </c>
      <c r="I122" s="54">
        <v>5237.7</v>
      </c>
      <c r="J122" s="54">
        <v>5393.4</v>
      </c>
      <c r="K122" s="54">
        <v>3813.46</v>
      </c>
      <c r="L122" s="54">
        <v>3596.4</v>
      </c>
      <c r="M122" s="54">
        <f>L122</f>
        <v>3596.4</v>
      </c>
      <c r="N122" s="54">
        <f>M122</f>
        <v>3596.4</v>
      </c>
    </row>
    <row r="123" spans="5:8" ht="15">
      <c r="E123" s="68"/>
      <c r="F123" s="68"/>
      <c r="G123" s="68"/>
      <c r="H123" s="68"/>
    </row>
    <row r="124" spans="5:8" ht="15">
      <c r="E124" s="68"/>
      <c r="F124" s="68"/>
      <c r="G124" s="68"/>
      <c r="H124" s="68"/>
    </row>
    <row r="125" spans="5:8" ht="15">
      <c r="E125" s="68"/>
      <c r="F125" s="68"/>
      <c r="G125" s="68"/>
      <c r="H125" s="68"/>
    </row>
    <row r="126" spans="2:14" s="70" customFormat="1" ht="35.25" customHeight="1">
      <c r="B126" s="70" t="s">
        <v>170</v>
      </c>
      <c r="C126" s="71"/>
      <c r="D126" s="71"/>
      <c r="E126" s="76"/>
      <c r="F126" s="70" t="s">
        <v>175</v>
      </c>
      <c r="G126" s="72"/>
      <c r="H126" s="72"/>
      <c r="I126" s="73"/>
      <c r="J126" s="74"/>
      <c r="K126" s="74"/>
      <c r="L126" s="74"/>
      <c r="M126" s="74"/>
      <c r="N126" s="74"/>
    </row>
    <row r="127" spans="5:9" ht="15">
      <c r="E127" s="68"/>
      <c r="F127" s="68"/>
      <c r="G127" s="68"/>
      <c r="H127" s="68"/>
      <c r="I127" s="75"/>
    </row>
    <row r="128" spans="6:9" ht="15">
      <c r="F128" s="68"/>
      <c r="G128" s="68"/>
      <c r="H128" s="68"/>
      <c r="I128" s="75"/>
    </row>
    <row r="129" spans="6:8" ht="15">
      <c r="F129" s="68"/>
      <c r="G129" s="68"/>
      <c r="H129" s="68"/>
    </row>
    <row r="130" spans="6:8" ht="15">
      <c r="F130" s="68"/>
      <c r="G130" s="68"/>
      <c r="H130" s="68"/>
    </row>
  </sheetData>
  <sheetProtection/>
  <mergeCells count="50">
    <mergeCell ref="B66:B67"/>
    <mergeCell ref="E5:G5"/>
    <mergeCell ref="C58:C60"/>
    <mergeCell ref="B58:B60"/>
    <mergeCell ref="B37:B38"/>
    <mergeCell ref="C37:C38"/>
    <mergeCell ref="B8:B11"/>
    <mergeCell ref="C8:C11"/>
    <mergeCell ref="A50:A51"/>
    <mergeCell ref="B50:B51"/>
    <mergeCell ref="C50:C51"/>
    <mergeCell ref="B56:B57"/>
    <mergeCell ref="C56:C57"/>
    <mergeCell ref="B52:B54"/>
    <mergeCell ref="C52:C54"/>
    <mergeCell ref="L1:N1"/>
    <mergeCell ref="A26:A29"/>
    <mergeCell ref="B26:B29"/>
    <mergeCell ref="C26:C29"/>
    <mergeCell ref="A12:A14"/>
    <mergeCell ref="B12:B14"/>
    <mergeCell ref="C12:C14"/>
    <mergeCell ref="L2:N2"/>
    <mergeCell ref="D1:G1"/>
    <mergeCell ref="B5:B6"/>
    <mergeCell ref="B83:B84"/>
    <mergeCell ref="C83:C84"/>
    <mergeCell ref="C106:C108"/>
    <mergeCell ref="C96:C100"/>
    <mergeCell ref="C86:C89"/>
    <mergeCell ref="B106:B108"/>
    <mergeCell ref="A86:A89"/>
    <mergeCell ref="B86:B89"/>
    <mergeCell ref="A114:A116"/>
    <mergeCell ref="C114:C116"/>
    <mergeCell ref="B114:B116"/>
    <mergeCell ref="A106:A108"/>
    <mergeCell ref="B101:B105"/>
    <mergeCell ref="C101:C105"/>
    <mergeCell ref="B96:B100"/>
    <mergeCell ref="A68:A69"/>
    <mergeCell ref="B68:B69"/>
    <mergeCell ref="A4:N4"/>
    <mergeCell ref="A8:A11"/>
    <mergeCell ref="A5:A6"/>
    <mergeCell ref="D5:D6"/>
    <mergeCell ref="I5:N5"/>
    <mergeCell ref="C68:C69"/>
    <mergeCell ref="A58:A60"/>
    <mergeCell ref="A52:A54"/>
  </mergeCells>
  <printOptions/>
  <pageMargins left="0.1968503937007874" right="0.1968503937007874" top="0.46" bottom="0.11811023622047245" header="0.5118110236220472" footer="0.5118110236220472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zoomScale="85" zoomScaleNormal="85" zoomScalePageLayoutView="0" workbookViewId="0" topLeftCell="B4">
      <pane ySplit="5085" topLeftCell="A56" activePane="bottomLeft" state="split"/>
      <selection pane="topLeft" activeCell="B8" sqref="B8:B11"/>
      <selection pane="bottomLeft" activeCell="I58" sqref="I58"/>
    </sheetView>
  </sheetViews>
  <sheetFormatPr defaultColWidth="8.7109375" defaultRowHeight="12.75"/>
  <cols>
    <col min="1" max="1" width="5.7109375" style="8" customWidth="1"/>
    <col min="2" max="2" width="43.421875" style="8" customWidth="1"/>
    <col min="3" max="3" width="16.00390625" style="8" customWidth="1"/>
    <col min="4" max="4" width="13.421875" style="8" customWidth="1"/>
    <col min="5" max="5" width="7.7109375" style="8" customWidth="1"/>
    <col min="6" max="6" width="7.00390625" style="8" customWidth="1"/>
    <col min="7" max="7" width="12.140625" style="8" customWidth="1"/>
    <col min="8" max="8" width="13.421875" style="8" bestFit="1" customWidth="1"/>
    <col min="9" max="9" width="14.57421875" style="6" customWidth="1"/>
    <col min="10" max="10" width="14.57421875" style="69" customWidth="1"/>
    <col min="11" max="11" width="17.00390625" style="69" customWidth="1"/>
    <col min="12" max="14" width="14.57421875" style="69" customWidth="1"/>
    <col min="15" max="16384" width="8.7109375" style="8" customWidth="1"/>
  </cols>
  <sheetData>
    <row r="1" spans="1:14" ht="18.75">
      <c r="A1" s="3"/>
      <c r="B1" s="4"/>
      <c r="C1" s="4"/>
      <c r="D1" s="185"/>
      <c r="E1" s="185"/>
      <c r="F1" s="185"/>
      <c r="G1" s="185"/>
      <c r="H1" s="5"/>
      <c r="J1" s="7"/>
      <c r="K1" s="7"/>
      <c r="L1" s="182" t="s">
        <v>18</v>
      </c>
      <c r="M1" s="182"/>
      <c r="N1" s="182"/>
    </row>
    <row r="2" spans="1:14" ht="18.75">
      <c r="A2" s="3"/>
      <c r="B2" s="4"/>
      <c r="C2" s="4"/>
      <c r="D2" s="9"/>
      <c r="E2" s="5"/>
      <c r="F2" s="5"/>
      <c r="G2" s="5"/>
      <c r="H2" s="5"/>
      <c r="J2" s="7"/>
      <c r="K2" s="7"/>
      <c r="L2" s="182" t="s">
        <v>19</v>
      </c>
      <c r="M2" s="182"/>
      <c r="N2" s="182"/>
    </row>
    <row r="3" spans="1:14" ht="16.5">
      <c r="A3" s="3"/>
      <c r="J3" s="10"/>
      <c r="K3" s="10"/>
      <c r="L3" s="10"/>
      <c r="M3" s="10"/>
      <c r="N3" s="10"/>
    </row>
    <row r="4" spans="1:14" ht="49.5" customHeight="1">
      <c r="A4" s="163" t="s">
        <v>105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4" ht="60.75" customHeight="1">
      <c r="A5" s="165" t="s">
        <v>20</v>
      </c>
      <c r="B5" s="186" t="s">
        <v>21</v>
      </c>
      <c r="C5" s="11" t="s">
        <v>67</v>
      </c>
      <c r="D5" s="166" t="s">
        <v>22</v>
      </c>
      <c r="E5" s="186" t="s">
        <v>23</v>
      </c>
      <c r="F5" s="186"/>
      <c r="G5" s="186"/>
      <c r="H5" s="12" t="s">
        <v>24</v>
      </c>
      <c r="I5" s="167" t="s">
        <v>25</v>
      </c>
      <c r="J5" s="167"/>
      <c r="K5" s="167"/>
      <c r="L5" s="167"/>
      <c r="M5" s="167"/>
      <c r="N5" s="167"/>
    </row>
    <row r="6" spans="1:14" ht="39" customHeight="1">
      <c r="A6" s="165"/>
      <c r="B6" s="186"/>
      <c r="C6" s="11" t="s">
        <v>66</v>
      </c>
      <c r="D6" s="166"/>
      <c r="E6" s="13" t="s">
        <v>26</v>
      </c>
      <c r="F6" s="13" t="s">
        <v>27</v>
      </c>
      <c r="G6" s="13" t="s">
        <v>47</v>
      </c>
      <c r="H6" s="13" t="s">
        <v>28</v>
      </c>
      <c r="I6" s="13" t="s">
        <v>29</v>
      </c>
      <c r="J6" s="13" t="s">
        <v>30</v>
      </c>
      <c r="K6" s="13" t="s">
        <v>109</v>
      </c>
      <c r="L6" s="13" t="s">
        <v>110</v>
      </c>
      <c r="M6" s="13" t="s">
        <v>111</v>
      </c>
      <c r="N6" s="13" t="s">
        <v>112</v>
      </c>
    </row>
    <row r="7" spans="1:14" s="14" customFormat="1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13</v>
      </c>
    </row>
    <row r="8" spans="1:14" s="18" customFormat="1" ht="26.25" customHeight="1">
      <c r="A8" s="164" t="s">
        <v>44</v>
      </c>
      <c r="B8" s="191" t="s">
        <v>106</v>
      </c>
      <c r="C8" s="192" t="s">
        <v>31</v>
      </c>
      <c r="D8" s="16" t="s">
        <v>32</v>
      </c>
      <c r="E8" s="15" t="s">
        <v>33</v>
      </c>
      <c r="F8" s="15" t="s">
        <v>33</v>
      </c>
      <c r="G8" s="15" t="s">
        <v>33</v>
      </c>
      <c r="H8" s="17">
        <f aca="true" t="shared" si="0" ref="H8:H39">SUM(I8:N8)</f>
        <v>2771083.716</v>
      </c>
      <c r="I8" s="17">
        <f aca="true" t="shared" si="1" ref="I8:N8">I12+I26+I58+I68+I83+I86+I106+I114</f>
        <v>545537.8759999999</v>
      </c>
      <c r="J8" s="17">
        <f t="shared" si="1"/>
        <v>507898.5899999999</v>
      </c>
      <c r="K8" s="17">
        <f t="shared" si="1"/>
        <v>436144</v>
      </c>
      <c r="L8" s="17">
        <f t="shared" si="1"/>
        <v>427167.75</v>
      </c>
      <c r="M8" s="17">
        <f t="shared" si="1"/>
        <v>427167.75</v>
      </c>
      <c r="N8" s="17">
        <f t="shared" si="1"/>
        <v>427167.75</v>
      </c>
    </row>
    <row r="9" spans="1:14" s="18" customFormat="1" ht="29.25" customHeight="1">
      <c r="A9" s="164"/>
      <c r="B9" s="191"/>
      <c r="C9" s="192"/>
      <c r="D9" s="11" t="s">
        <v>34</v>
      </c>
      <c r="E9" s="15" t="s">
        <v>33</v>
      </c>
      <c r="F9" s="15" t="s">
        <v>33</v>
      </c>
      <c r="G9" s="15" t="s">
        <v>33</v>
      </c>
      <c r="H9" s="17">
        <f t="shared" si="0"/>
        <v>6207.074999999999</v>
      </c>
      <c r="I9" s="17">
        <f aca="true" t="shared" si="2" ref="I9:N9">I27+I87</f>
        <v>1439.1999999999998</v>
      </c>
      <c r="J9" s="17">
        <f t="shared" si="2"/>
        <v>1278.975</v>
      </c>
      <c r="K9" s="17">
        <f t="shared" si="2"/>
        <v>846.8</v>
      </c>
      <c r="L9" s="17">
        <f t="shared" si="2"/>
        <v>880.7</v>
      </c>
      <c r="M9" s="17">
        <f t="shared" si="2"/>
        <v>880.7</v>
      </c>
      <c r="N9" s="17">
        <f t="shared" si="2"/>
        <v>880.7</v>
      </c>
    </row>
    <row r="10" spans="1:14" s="18" customFormat="1" ht="29.25" customHeight="1">
      <c r="A10" s="164"/>
      <c r="B10" s="191"/>
      <c r="C10" s="192"/>
      <c r="D10" s="11" t="s">
        <v>35</v>
      </c>
      <c r="E10" s="15" t="s">
        <v>33</v>
      </c>
      <c r="F10" s="15" t="s">
        <v>33</v>
      </c>
      <c r="G10" s="15" t="s">
        <v>33</v>
      </c>
      <c r="H10" s="17">
        <f t="shared" si="0"/>
        <v>1854793.491</v>
      </c>
      <c r="I10" s="17">
        <f aca="true" t="shared" si="3" ref="I10:N10">I13+I28+I59+I88+I107+I115</f>
        <v>320153.46599999996</v>
      </c>
      <c r="J10" s="17">
        <f t="shared" si="3"/>
        <v>308891.3249999999</v>
      </c>
      <c r="K10" s="17">
        <f t="shared" si="3"/>
        <v>306199.8</v>
      </c>
      <c r="L10" s="17">
        <f t="shared" si="3"/>
        <v>306516.3</v>
      </c>
      <c r="M10" s="17">
        <f t="shared" si="3"/>
        <v>306516.3</v>
      </c>
      <c r="N10" s="17">
        <f t="shared" si="3"/>
        <v>306516.3</v>
      </c>
    </row>
    <row r="11" spans="1:14" s="18" customFormat="1" ht="39.75" customHeight="1">
      <c r="A11" s="164"/>
      <c r="B11" s="191"/>
      <c r="C11" s="192"/>
      <c r="D11" s="11" t="s">
        <v>36</v>
      </c>
      <c r="E11" s="15" t="s">
        <v>33</v>
      </c>
      <c r="F11" s="15" t="s">
        <v>33</v>
      </c>
      <c r="G11" s="15" t="s">
        <v>33</v>
      </c>
      <c r="H11" s="17">
        <f t="shared" si="0"/>
        <v>904292.25</v>
      </c>
      <c r="I11" s="17">
        <f aca="true" t="shared" si="4" ref="I11:N11">I14+I29+I60+I69+I84+I89+I108+I116</f>
        <v>222224.31</v>
      </c>
      <c r="J11" s="17">
        <f t="shared" si="4"/>
        <v>193658.28999999998</v>
      </c>
      <c r="K11" s="17">
        <f t="shared" si="4"/>
        <v>129097.40000000001</v>
      </c>
      <c r="L11" s="17">
        <f t="shared" si="4"/>
        <v>119770.74999999999</v>
      </c>
      <c r="M11" s="17">
        <f t="shared" si="4"/>
        <v>119770.74999999999</v>
      </c>
      <c r="N11" s="17">
        <f t="shared" si="4"/>
        <v>119770.74999999999</v>
      </c>
    </row>
    <row r="12" spans="1:14" s="18" customFormat="1" ht="25.5" customHeight="1">
      <c r="A12" s="183" t="s">
        <v>45</v>
      </c>
      <c r="B12" s="162" t="s">
        <v>152</v>
      </c>
      <c r="C12" s="184" t="s">
        <v>31</v>
      </c>
      <c r="D12" s="11" t="s">
        <v>97</v>
      </c>
      <c r="E12" s="15" t="s">
        <v>33</v>
      </c>
      <c r="F12" s="15" t="s">
        <v>33</v>
      </c>
      <c r="G12" s="15" t="s">
        <v>33</v>
      </c>
      <c r="H12" s="17">
        <f t="shared" si="0"/>
        <v>691100.3999999999</v>
      </c>
      <c r="I12" s="17">
        <f aca="true" t="shared" si="5" ref="I12:N12">I15+I20+I22+I24</f>
        <v>133401.69999999998</v>
      </c>
      <c r="J12" s="17">
        <f t="shared" si="5"/>
        <v>124944.9</v>
      </c>
      <c r="K12" s="17">
        <f t="shared" si="5"/>
        <v>110188.7</v>
      </c>
      <c r="L12" s="17">
        <f t="shared" si="5"/>
        <v>107521.7</v>
      </c>
      <c r="M12" s="17">
        <f t="shared" si="5"/>
        <v>107521.7</v>
      </c>
      <c r="N12" s="17">
        <f t="shared" si="5"/>
        <v>107521.7</v>
      </c>
    </row>
    <row r="13" spans="1:14" ht="28.5" customHeight="1">
      <c r="A13" s="183"/>
      <c r="B13" s="162"/>
      <c r="C13" s="184"/>
      <c r="D13" s="11" t="s">
        <v>35</v>
      </c>
      <c r="E13" s="15" t="s">
        <v>33</v>
      </c>
      <c r="F13" s="15" t="s">
        <v>33</v>
      </c>
      <c r="G13" s="15" t="s">
        <v>33</v>
      </c>
      <c r="H13" s="17">
        <f t="shared" si="0"/>
        <v>395612.80000000005</v>
      </c>
      <c r="I13" s="17">
        <f aca="true" t="shared" si="6" ref="I13:N13">I18+I21+I23</f>
        <v>66921.79999999999</v>
      </c>
      <c r="J13" s="17">
        <f t="shared" si="6"/>
        <v>65738.2</v>
      </c>
      <c r="K13" s="17">
        <f t="shared" si="6"/>
        <v>65738.2</v>
      </c>
      <c r="L13" s="17">
        <f t="shared" si="6"/>
        <v>65738.2</v>
      </c>
      <c r="M13" s="17">
        <f t="shared" si="6"/>
        <v>65738.2</v>
      </c>
      <c r="N13" s="17">
        <f t="shared" si="6"/>
        <v>65738.2</v>
      </c>
    </row>
    <row r="14" spans="1:14" ht="37.5" customHeight="1">
      <c r="A14" s="183"/>
      <c r="B14" s="162"/>
      <c r="C14" s="184"/>
      <c r="D14" s="11" t="s">
        <v>36</v>
      </c>
      <c r="E14" s="15" t="s">
        <v>33</v>
      </c>
      <c r="F14" s="15" t="s">
        <v>33</v>
      </c>
      <c r="G14" s="15" t="s">
        <v>33</v>
      </c>
      <c r="H14" s="17">
        <f t="shared" si="0"/>
        <v>293766.7</v>
      </c>
      <c r="I14" s="17">
        <f aca="true" t="shared" si="7" ref="I14:N14">I16+I17+I19+I25</f>
        <v>64759</v>
      </c>
      <c r="J14" s="17">
        <f t="shared" si="7"/>
        <v>59206.7</v>
      </c>
      <c r="K14" s="17">
        <f t="shared" si="7"/>
        <v>44450.5</v>
      </c>
      <c r="L14" s="17">
        <f t="shared" si="7"/>
        <v>41783.5</v>
      </c>
      <c r="M14" s="17">
        <f t="shared" si="7"/>
        <v>41783.5</v>
      </c>
      <c r="N14" s="17">
        <f t="shared" si="7"/>
        <v>41783.5</v>
      </c>
    </row>
    <row r="15" spans="1:14" ht="32.25" customHeight="1">
      <c r="A15" s="19"/>
      <c r="B15" s="20" t="s">
        <v>68</v>
      </c>
      <c r="C15" s="21" t="s">
        <v>31</v>
      </c>
      <c r="D15" s="11"/>
      <c r="E15" s="22" t="s">
        <v>33</v>
      </c>
      <c r="F15" s="22" t="s">
        <v>33</v>
      </c>
      <c r="G15" s="22" t="s">
        <v>33</v>
      </c>
      <c r="H15" s="17">
        <f t="shared" si="0"/>
        <v>652841.4999999999</v>
      </c>
      <c r="I15" s="17">
        <f aca="true" t="shared" si="8" ref="I15:N15">SUM(I16:I19)</f>
        <v>125917.79999999999</v>
      </c>
      <c r="J15" s="17">
        <f t="shared" si="8"/>
        <v>118789.9</v>
      </c>
      <c r="K15" s="17">
        <f t="shared" si="8"/>
        <v>104033.7</v>
      </c>
      <c r="L15" s="17">
        <f t="shared" si="8"/>
        <v>101366.7</v>
      </c>
      <c r="M15" s="17">
        <f t="shared" si="8"/>
        <v>101366.7</v>
      </c>
      <c r="N15" s="17">
        <f t="shared" si="8"/>
        <v>101366.7</v>
      </c>
    </row>
    <row r="16" spans="1:14" ht="76.5" customHeight="1">
      <c r="A16" s="1"/>
      <c r="B16" s="23" t="s">
        <v>113</v>
      </c>
      <c r="C16" s="21" t="s">
        <v>31</v>
      </c>
      <c r="D16" s="24" t="s">
        <v>36</v>
      </c>
      <c r="E16" s="25">
        <v>271</v>
      </c>
      <c r="F16" s="25" t="s">
        <v>37</v>
      </c>
      <c r="G16" s="25" t="s">
        <v>48</v>
      </c>
      <c r="H16" s="17">
        <f t="shared" si="0"/>
        <v>291029.8</v>
      </c>
      <c r="I16" s="26">
        <v>62022.1</v>
      </c>
      <c r="J16" s="26">
        <v>59206.7</v>
      </c>
      <c r="K16" s="26">
        <v>44450.5</v>
      </c>
      <c r="L16" s="26">
        <v>41783.5</v>
      </c>
      <c r="M16" s="26">
        <f>L16</f>
        <v>41783.5</v>
      </c>
      <c r="N16" s="26">
        <f>M16</f>
        <v>41783.5</v>
      </c>
    </row>
    <row r="17" spans="1:14" ht="38.25">
      <c r="A17" s="27"/>
      <c r="B17" s="23" t="s">
        <v>114</v>
      </c>
      <c r="C17" s="21" t="s">
        <v>31</v>
      </c>
      <c r="D17" s="24" t="s">
        <v>36</v>
      </c>
      <c r="E17" s="25">
        <v>271</v>
      </c>
      <c r="F17" s="25" t="s">
        <v>37</v>
      </c>
      <c r="G17" s="25" t="s">
        <v>49</v>
      </c>
      <c r="H17" s="17">
        <f t="shared" si="0"/>
        <v>0</v>
      </c>
      <c r="I17" s="26">
        <v>0</v>
      </c>
      <c r="J17" s="26">
        <v>0</v>
      </c>
      <c r="K17" s="26">
        <v>0</v>
      </c>
      <c r="L17" s="26">
        <v>0</v>
      </c>
      <c r="M17" s="26">
        <f>L17</f>
        <v>0</v>
      </c>
      <c r="N17" s="26">
        <v>0</v>
      </c>
    </row>
    <row r="18" spans="1:14" ht="89.25">
      <c r="A18" s="28"/>
      <c r="B18" s="29" t="s">
        <v>142</v>
      </c>
      <c r="C18" s="21" t="s">
        <v>31</v>
      </c>
      <c r="D18" s="24" t="s">
        <v>35</v>
      </c>
      <c r="E18" s="25">
        <v>271</v>
      </c>
      <c r="F18" s="25" t="s">
        <v>37</v>
      </c>
      <c r="G18" s="25" t="s">
        <v>92</v>
      </c>
      <c r="H18" s="17">
        <f t="shared" si="0"/>
        <v>359074.80000000005</v>
      </c>
      <c r="I18" s="26">
        <f>37987.34+23171.46</f>
        <v>61158.799999999996</v>
      </c>
      <c r="J18" s="26">
        <v>59583.2</v>
      </c>
      <c r="K18" s="26">
        <v>59583.2</v>
      </c>
      <c r="L18" s="26">
        <f>K18</f>
        <v>59583.2</v>
      </c>
      <c r="M18" s="26">
        <f>L18</f>
        <v>59583.2</v>
      </c>
      <c r="N18" s="26">
        <f>M18</f>
        <v>59583.2</v>
      </c>
    </row>
    <row r="19" spans="1:14" ht="38.25">
      <c r="A19" s="27"/>
      <c r="B19" s="23" t="s">
        <v>115</v>
      </c>
      <c r="C19" s="21" t="s">
        <v>31</v>
      </c>
      <c r="D19" s="24" t="s">
        <v>36</v>
      </c>
      <c r="E19" s="25" t="s">
        <v>38</v>
      </c>
      <c r="F19" s="25" t="s">
        <v>37</v>
      </c>
      <c r="G19" s="25" t="s">
        <v>90</v>
      </c>
      <c r="H19" s="17">
        <f t="shared" si="0"/>
        <v>2736.9</v>
      </c>
      <c r="I19" s="26">
        <v>2736.9</v>
      </c>
      <c r="J19" s="26">
        <v>0</v>
      </c>
      <c r="K19" s="26">
        <v>0</v>
      </c>
      <c r="L19" s="26">
        <v>0</v>
      </c>
      <c r="M19" s="26">
        <f>L19</f>
        <v>0</v>
      </c>
      <c r="N19" s="26">
        <v>0</v>
      </c>
    </row>
    <row r="20" spans="1:14" s="31" customFormat="1" ht="78" customHeight="1">
      <c r="A20" s="13"/>
      <c r="B20" s="20" t="s">
        <v>3</v>
      </c>
      <c r="C20" s="30" t="s">
        <v>31</v>
      </c>
      <c r="D20" s="11"/>
      <c r="E20" s="22" t="s">
        <v>33</v>
      </c>
      <c r="F20" s="22" t="s">
        <v>33</v>
      </c>
      <c r="G20" s="22" t="s">
        <v>33</v>
      </c>
      <c r="H20" s="17">
        <f t="shared" si="0"/>
        <v>32552.299999999992</v>
      </c>
      <c r="I20" s="17">
        <f aca="true" t="shared" si="9" ref="I20:N20">I21</f>
        <v>5001.799999999999</v>
      </c>
      <c r="J20" s="17">
        <f t="shared" si="9"/>
        <v>5510.099999999999</v>
      </c>
      <c r="K20" s="17">
        <f t="shared" si="9"/>
        <v>5510.099999999999</v>
      </c>
      <c r="L20" s="17">
        <f t="shared" si="9"/>
        <v>5510.099999999999</v>
      </c>
      <c r="M20" s="17">
        <f t="shared" si="9"/>
        <v>5510.099999999999</v>
      </c>
      <c r="N20" s="17">
        <f t="shared" si="9"/>
        <v>5510.099999999999</v>
      </c>
    </row>
    <row r="21" spans="1:14" ht="62.25" customHeight="1">
      <c r="A21" s="27"/>
      <c r="B21" s="32" t="s">
        <v>101</v>
      </c>
      <c r="C21" s="21" t="s">
        <v>31</v>
      </c>
      <c r="D21" s="24" t="s">
        <v>35</v>
      </c>
      <c r="E21" s="25" t="s">
        <v>38</v>
      </c>
      <c r="F21" s="25" t="s">
        <v>39</v>
      </c>
      <c r="G21" s="25" t="s">
        <v>50</v>
      </c>
      <c r="H21" s="17">
        <f t="shared" si="0"/>
        <v>32552.299999999992</v>
      </c>
      <c r="I21" s="26">
        <f>4927.9+73.9</f>
        <v>5001.799999999999</v>
      </c>
      <c r="J21" s="26">
        <f>5428.7+81.4</f>
        <v>5510.099999999999</v>
      </c>
      <c r="K21" s="26">
        <f>J21</f>
        <v>5510.099999999999</v>
      </c>
      <c r="L21" s="26">
        <f>K21</f>
        <v>5510.099999999999</v>
      </c>
      <c r="M21" s="26">
        <f>L21</f>
        <v>5510.099999999999</v>
      </c>
      <c r="N21" s="26">
        <f>M21</f>
        <v>5510.099999999999</v>
      </c>
    </row>
    <row r="22" spans="1:14" s="31" customFormat="1" ht="77.25" customHeight="1">
      <c r="A22" s="13"/>
      <c r="B22" s="33" t="s">
        <v>173</v>
      </c>
      <c r="C22" s="21" t="s">
        <v>31</v>
      </c>
      <c r="D22" s="11"/>
      <c r="E22" s="22" t="s">
        <v>33</v>
      </c>
      <c r="F22" s="22" t="s">
        <v>33</v>
      </c>
      <c r="G22" s="22" t="s">
        <v>33</v>
      </c>
      <c r="H22" s="17">
        <f t="shared" si="0"/>
        <v>3985.7000000000003</v>
      </c>
      <c r="I22" s="17">
        <f aca="true" t="shared" si="10" ref="I22:N22">I23</f>
        <v>761.2</v>
      </c>
      <c r="J22" s="17">
        <f t="shared" si="10"/>
        <v>644.9000000000001</v>
      </c>
      <c r="K22" s="17">
        <f t="shared" si="10"/>
        <v>644.9000000000001</v>
      </c>
      <c r="L22" s="17">
        <f t="shared" si="10"/>
        <v>644.9000000000001</v>
      </c>
      <c r="M22" s="17">
        <f t="shared" si="10"/>
        <v>644.9000000000001</v>
      </c>
      <c r="N22" s="17">
        <f t="shared" si="10"/>
        <v>644.9000000000001</v>
      </c>
    </row>
    <row r="23" spans="1:14" ht="60">
      <c r="A23" s="27"/>
      <c r="B23" s="32" t="s">
        <v>100</v>
      </c>
      <c r="C23" s="21" t="s">
        <v>31</v>
      </c>
      <c r="D23" s="24" t="s">
        <v>35</v>
      </c>
      <c r="E23" s="25" t="s">
        <v>38</v>
      </c>
      <c r="F23" s="25" t="s">
        <v>37</v>
      </c>
      <c r="G23" s="25" t="s">
        <v>51</v>
      </c>
      <c r="H23" s="17">
        <f t="shared" si="0"/>
        <v>3985.7000000000003</v>
      </c>
      <c r="I23" s="26">
        <f>384.5+376.7</f>
        <v>761.2</v>
      </c>
      <c r="J23" s="26">
        <f>298.6+346.3</f>
        <v>644.9000000000001</v>
      </c>
      <c r="K23" s="26">
        <f>J23</f>
        <v>644.9000000000001</v>
      </c>
      <c r="L23" s="26">
        <f>K23</f>
        <v>644.9000000000001</v>
      </c>
      <c r="M23" s="26">
        <f>L23</f>
        <v>644.9000000000001</v>
      </c>
      <c r="N23" s="26">
        <f>M23</f>
        <v>644.9000000000001</v>
      </c>
    </row>
    <row r="24" spans="1:14" s="31" customFormat="1" ht="25.5">
      <c r="A24" s="13"/>
      <c r="B24" s="20" t="s">
        <v>4</v>
      </c>
      <c r="C24" s="21" t="s">
        <v>31</v>
      </c>
      <c r="D24" s="11"/>
      <c r="E24" s="22" t="s">
        <v>33</v>
      </c>
      <c r="F24" s="22" t="s">
        <v>33</v>
      </c>
      <c r="G24" s="22" t="s">
        <v>33</v>
      </c>
      <c r="H24" s="17">
        <f t="shared" si="0"/>
        <v>1720.9</v>
      </c>
      <c r="I24" s="17">
        <v>1720.9</v>
      </c>
      <c r="J24" s="17">
        <f>SUM(J25:J25)</f>
        <v>0</v>
      </c>
      <c r="K24" s="17">
        <f>SUM(K25:K25)</f>
        <v>0</v>
      </c>
      <c r="L24" s="17">
        <f>SUM(L25:L25)</f>
        <v>0</v>
      </c>
      <c r="M24" s="17">
        <f>SUM(M25:M25)</f>
        <v>0</v>
      </c>
      <c r="N24" s="17">
        <f>SUM(N25:N25)</f>
        <v>0</v>
      </c>
    </row>
    <row r="25" spans="1:14" ht="40.5" customHeight="1" hidden="1">
      <c r="A25" s="27"/>
      <c r="B25" s="34" t="s">
        <v>103</v>
      </c>
      <c r="C25" s="21"/>
      <c r="D25" s="24" t="s">
        <v>36</v>
      </c>
      <c r="E25" s="25" t="s">
        <v>38</v>
      </c>
      <c r="F25" s="25" t="s">
        <v>37</v>
      </c>
      <c r="G25" s="25" t="s">
        <v>94</v>
      </c>
      <c r="H25" s="17">
        <f t="shared" si="0"/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</row>
    <row r="26" spans="1:14" ht="25.5" customHeight="1">
      <c r="A26" s="161" t="s">
        <v>46</v>
      </c>
      <c r="B26" s="162" t="s">
        <v>69</v>
      </c>
      <c r="C26" s="168" t="s">
        <v>31</v>
      </c>
      <c r="D26" s="11" t="s">
        <v>97</v>
      </c>
      <c r="E26" s="35" t="s">
        <v>33</v>
      </c>
      <c r="F26" s="35" t="s">
        <v>33</v>
      </c>
      <c r="G26" s="35" t="s">
        <v>33</v>
      </c>
      <c r="H26" s="17">
        <f t="shared" si="0"/>
        <v>1741441</v>
      </c>
      <c r="I26" s="17">
        <f aca="true" t="shared" si="11" ref="I26:N26">I30+I39+I42+I45+I47+I49+I55</f>
        <v>349169.20000000007</v>
      </c>
      <c r="J26" s="17">
        <f t="shared" si="11"/>
        <v>320487.39999999997</v>
      </c>
      <c r="K26" s="17">
        <f t="shared" si="11"/>
        <v>272435.89999999997</v>
      </c>
      <c r="L26" s="17">
        <f t="shared" si="11"/>
        <v>266449.5</v>
      </c>
      <c r="M26" s="17">
        <f t="shared" si="11"/>
        <v>266449.5</v>
      </c>
      <c r="N26" s="17">
        <f t="shared" si="11"/>
        <v>266449.5</v>
      </c>
    </row>
    <row r="27" spans="1:14" ht="24.75" customHeight="1">
      <c r="A27" s="161"/>
      <c r="B27" s="162"/>
      <c r="C27" s="168"/>
      <c r="D27" s="24" t="s">
        <v>34</v>
      </c>
      <c r="E27" s="35" t="s">
        <v>33</v>
      </c>
      <c r="F27" s="35" t="s">
        <v>33</v>
      </c>
      <c r="G27" s="35" t="s">
        <v>33</v>
      </c>
      <c r="H27" s="17">
        <f t="shared" si="0"/>
        <v>727.525</v>
      </c>
      <c r="I27" s="17">
        <f aca="true" t="shared" si="12" ref="I27:N27">I52</f>
        <v>396.4</v>
      </c>
      <c r="J27" s="17">
        <f t="shared" si="12"/>
        <v>331.125</v>
      </c>
      <c r="K27" s="17">
        <f t="shared" si="12"/>
        <v>0</v>
      </c>
      <c r="L27" s="17">
        <f t="shared" si="12"/>
        <v>0</v>
      </c>
      <c r="M27" s="17">
        <f t="shared" si="12"/>
        <v>0</v>
      </c>
      <c r="N27" s="17">
        <f t="shared" si="12"/>
        <v>0</v>
      </c>
    </row>
    <row r="28" spans="1:14" ht="25.5">
      <c r="A28" s="161"/>
      <c r="B28" s="162"/>
      <c r="C28" s="168"/>
      <c r="D28" s="24" t="s">
        <v>35</v>
      </c>
      <c r="E28" s="35" t="s">
        <v>33</v>
      </c>
      <c r="F28" s="35" t="s">
        <v>33</v>
      </c>
      <c r="G28" s="35" t="s">
        <v>33</v>
      </c>
      <c r="H28" s="17">
        <f t="shared" si="0"/>
        <v>1213061.0750000002</v>
      </c>
      <c r="I28" s="17">
        <f aca="true" t="shared" si="13" ref="I28:N28">I33+I53+I50+I56+I37</f>
        <v>214449.4</v>
      </c>
      <c r="J28" s="17">
        <f t="shared" si="13"/>
        <v>201326.47499999998</v>
      </c>
      <c r="K28" s="17">
        <f t="shared" si="13"/>
        <v>199321.3</v>
      </c>
      <c r="L28" s="17">
        <f t="shared" si="13"/>
        <v>199321.3</v>
      </c>
      <c r="M28" s="17">
        <f t="shared" si="13"/>
        <v>199321.3</v>
      </c>
      <c r="N28" s="17">
        <f t="shared" si="13"/>
        <v>199321.3</v>
      </c>
    </row>
    <row r="29" spans="1:14" ht="38.25">
      <c r="A29" s="161"/>
      <c r="B29" s="162"/>
      <c r="C29" s="168"/>
      <c r="D29" s="24" t="s">
        <v>36</v>
      </c>
      <c r="E29" s="35" t="s">
        <v>33</v>
      </c>
      <c r="F29" s="35" t="s">
        <v>33</v>
      </c>
      <c r="G29" s="35" t="s">
        <v>33</v>
      </c>
      <c r="H29" s="17">
        <f t="shared" si="0"/>
        <v>523582.4</v>
      </c>
      <c r="I29" s="17">
        <f aca="true" t="shared" si="14" ref="I29:N29">I31+I32+I34+I35+I36+I38+I40+I41+I43+I44+I46+I48+I51+I54+I57</f>
        <v>134323.4</v>
      </c>
      <c r="J29" s="17">
        <f t="shared" si="14"/>
        <v>114759.79999999999</v>
      </c>
      <c r="K29" s="17">
        <f t="shared" si="14"/>
        <v>73114.6</v>
      </c>
      <c r="L29" s="17">
        <f t="shared" si="14"/>
        <v>67128.2</v>
      </c>
      <c r="M29" s="17">
        <f t="shared" si="14"/>
        <v>67128.2</v>
      </c>
      <c r="N29" s="17">
        <f t="shared" si="14"/>
        <v>67128.2</v>
      </c>
    </row>
    <row r="30" spans="1:14" ht="25.5">
      <c r="A30" s="27"/>
      <c r="B30" s="20" t="s">
        <v>70</v>
      </c>
      <c r="C30" s="21" t="s">
        <v>31</v>
      </c>
      <c r="D30" s="24"/>
      <c r="E30" s="22" t="s">
        <v>33</v>
      </c>
      <c r="F30" s="22" t="s">
        <v>33</v>
      </c>
      <c r="G30" s="22" t="s">
        <v>33</v>
      </c>
      <c r="H30" s="17">
        <f t="shared" si="0"/>
        <v>1566309</v>
      </c>
      <c r="I30" s="17">
        <f aca="true" t="shared" si="15" ref="I30:N30">SUM(I31:I38)</f>
        <v>306964.70000000007</v>
      </c>
      <c r="J30" s="17">
        <f t="shared" si="15"/>
        <v>282942.69999999995</v>
      </c>
      <c r="K30" s="17">
        <f t="shared" si="15"/>
        <v>248590.19999999998</v>
      </c>
      <c r="L30" s="17">
        <f t="shared" si="15"/>
        <v>242603.8</v>
      </c>
      <c r="M30" s="17">
        <f t="shared" si="15"/>
        <v>242603.8</v>
      </c>
      <c r="N30" s="17">
        <f t="shared" si="15"/>
        <v>242603.8</v>
      </c>
    </row>
    <row r="31" spans="1:15" ht="48">
      <c r="A31" s="36"/>
      <c r="B31" s="32" t="s">
        <v>116</v>
      </c>
      <c r="C31" s="21" t="s">
        <v>31</v>
      </c>
      <c r="D31" s="24" t="s">
        <v>36</v>
      </c>
      <c r="E31" s="25">
        <v>271</v>
      </c>
      <c r="F31" s="25" t="s">
        <v>40</v>
      </c>
      <c r="G31" s="25" t="s">
        <v>54</v>
      </c>
      <c r="H31" s="17">
        <f t="shared" si="0"/>
        <v>348466.9</v>
      </c>
      <c r="I31" s="26">
        <v>88915.1</v>
      </c>
      <c r="J31" s="26">
        <v>82217.4</v>
      </c>
      <c r="K31" s="26">
        <v>48818.9</v>
      </c>
      <c r="L31" s="26">
        <v>42838.5</v>
      </c>
      <c r="M31" s="26">
        <f aca="true" t="shared" si="16" ref="M31:N35">L31</f>
        <v>42838.5</v>
      </c>
      <c r="N31" s="26">
        <f t="shared" si="16"/>
        <v>42838.5</v>
      </c>
      <c r="O31" s="6"/>
    </row>
    <row r="32" spans="1:15" ht="38.25">
      <c r="A32" s="36"/>
      <c r="B32" s="37" t="s">
        <v>167</v>
      </c>
      <c r="C32" s="21" t="s">
        <v>31</v>
      </c>
      <c r="D32" s="24" t="s">
        <v>36</v>
      </c>
      <c r="E32" s="25">
        <v>271</v>
      </c>
      <c r="F32" s="25" t="s">
        <v>40</v>
      </c>
      <c r="G32" s="25" t="s">
        <v>55</v>
      </c>
      <c r="H32" s="17">
        <f t="shared" si="0"/>
        <v>1114.3</v>
      </c>
      <c r="I32" s="26">
        <v>192.3</v>
      </c>
      <c r="J32" s="26">
        <v>922</v>
      </c>
      <c r="K32" s="26">
        <v>0</v>
      </c>
      <c r="L32" s="26">
        <v>0</v>
      </c>
      <c r="M32" s="26">
        <f t="shared" si="16"/>
        <v>0</v>
      </c>
      <c r="N32" s="26">
        <f t="shared" si="16"/>
        <v>0</v>
      </c>
      <c r="O32" s="6"/>
    </row>
    <row r="33" spans="1:14" ht="60">
      <c r="A33" s="27"/>
      <c r="B33" s="34" t="s">
        <v>174</v>
      </c>
      <c r="C33" s="21" t="s">
        <v>31</v>
      </c>
      <c r="D33" s="24" t="s">
        <v>35</v>
      </c>
      <c r="E33" s="25">
        <v>271</v>
      </c>
      <c r="F33" s="25" t="s">
        <v>40</v>
      </c>
      <c r="G33" s="25" t="s">
        <v>91</v>
      </c>
      <c r="H33" s="17">
        <f t="shared" si="0"/>
        <v>1198915</v>
      </c>
      <c r="I33" s="26">
        <f>123080.1+79228.4</f>
        <v>202308.5</v>
      </c>
      <c r="J33" s="26">
        <v>199321.3</v>
      </c>
      <c r="K33" s="26">
        <v>199321.3</v>
      </c>
      <c r="L33" s="26">
        <f>K33</f>
        <v>199321.3</v>
      </c>
      <c r="M33" s="26">
        <f t="shared" si="16"/>
        <v>199321.3</v>
      </c>
      <c r="N33" s="26">
        <f t="shared" si="16"/>
        <v>199321.3</v>
      </c>
    </row>
    <row r="34" spans="1:14" ht="38.25">
      <c r="A34" s="36"/>
      <c r="B34" s="38" t="s">
        <v>153</v>
      </c>
      <c r="C34" s="21" t="s">
        <v>31</v>
      </c>
      <c r="D34" s="24" t="s">
        <v>36</v>
      </c>
      <c r="E34" s="25" t="s">
        <v>38</v>
      </c>
      <c r="F34" s="25" t="s">
        <v>41</v>
      </c>
      <c r="G34" s="25" t="s">
        <v>52</v>
      </c>
      <c r="H34" s="17">
        <f t="shared" si="0"/>
        <v>2100</v>
      </c>
      <c r="I34" s="26">
        <v>350</v>
      </c>
      <c r="J34" s="26">
        <v>350</v>
      </c>
      <c r="K34" s="26">
        <v>350</v>
      </c>
      <c r="L34" s="26">
        <f>K34</f>
        <v>350</v>
      </c>
      <c r="M34" s="26">
        <f t="shared" si="16"/>
        <v>350</v>
      </c>
      <c r="N34" s="26">
        <f t="shared" si="16"/>
        <v>350</v>
      </c>
    </row>
    <row r="35" spans="1:14" ht="38.25">
      <c r="A35" s="27"/>
      <c r="B35" s="38" t="s">
        <v>154</v>
      </c>
      <c r="C35" s="21" t="s">
        <v>31</v>
      </c>
      <c r="D35" s="24" t="s">
        <v>36</v>
      </c>
      <c r="E35" s="25">
        <v>271</v>
      </c>
      <c r="F35" s="25" t="s">
        <v>41</v>
      </c>
      <c r="G35" s="25" t="s">
        <v>53</v>
      </c>
      <c r="H35" s="17">
        <f t="shared" si="0"/>
        <v>640.4</v>
      </c>
      <c r="I35" s="26">
        <v>126.4</v>
      </c>
      <c r="J35" s="26">
        <v>132</v>
      </c>
      <c r="K35" s="26">
        <v>100</v>
      </c>
      <c r="L35" s="26">
        <v>94</v>
      </c>
      <c r="M35" s="26">
        <f t="shared" si="16"/>
        <v>94</v>
      </c>
      <c r="N35" s="26">
        <f t="shared" si="16"/>
        <v>94</v>
      </c>
    </row>
    <row r="36" spans="1:14" ht="38.25">
      <c r="A36" s="27"/>
      <c r="B36" s="32" t="s">
        <v>155</v>
      </c>
      <c r="C36" s="21" t="s">
        <v>31</v>
      </c>
      <c r="D36" s="24" t="s">
        <v>36</v>
      </c>
      <c r="E36" s="25" t="s">
        <v>38</v>
      </c>
      <c r="F36" s="25" t="s">
        <v>40</v>
      </c>
      <c r="G36" s="25" t="s">
        <v>1</v>
      </c>
      <c r="H36" s="17">
        <f t="shared" si="0"/>
        <v>9684.2</v>
      </c>
      <c r="I36" s="26">
        <v>9684.2</v>
      </c>
      <c r="J36" s="26"/>
      <c r="K36" s="26"/>
      <c r="L36" s="26"/>
      <c r="M36" s="26"/>
      <c r="N36" s="26"/>
    </row>
    <row r="37" spans="1:14" ht="25.5">
      <c r="A37" s="27"/>
      <c r="B37" s="189" t="s">
        <v>169</v>
      </c>
      <c r="C37" s="174" t="s">
        <v>31</v>
      </c>
      <c r="D37" s="24" t="s">
        <v>35</v>
      </c>
      <c r="E37" s="25">
        <v>271</v>
      </c>
      <c r="F37" s="25" t="s">
        <v>40</v>
      </c>
      <c r="G37" s="25" t="s">
        <v>168</v>
      </c>
      <c r="H37" s="17">
        <f t="shared" si="0"/>
        <v>5118.8</v>
      </c>
      <c r="I37" s="26">
        <v>5118.8</v>
      </c>
      <c r="J37" s="26"/>
      <c r="K37" s="26"/>
      <c r="L37" s="26"/>
      <c r="M37" s="26"/>
      <c r="N37" s="26"/>
    </row>
    <row r="38" spans="1:14" ht="38.25">
      <c r="A38" s="27"/>
      <c r="B38" s="190"/>
      <c r="C38" s="176"/>
      <c r="D38" s="24" t="s">
        <v>36</v>
      </c>
      <c r="E38" s="25">
        <v>271</v>
      </c>
      <c r="F38" s="25" t="s">
        <v>40</v>
      </c>
      <c r="G38" s="25" t="s">
        <v>168</v>
      </c>
      <c r="H38" s="17">
        <f t="shared" si="0"/>
        <v>269.4</v>
      </c>
      <c r="I38" s="26">
        <v>269.4</v>
      </c>
      <c r="J38" s="26"/>
      <c r="K38" s="26"/>
      <c r="L38" s="26"/>
      <c r="M38" s="26"/>
      <c r="N38" s="26"/>
    </row>
    <row r="39" spans="1:14" s="31" customFormat="1" ht="38.25">
      <c r="A39" s="13"/>
      <c r="B39" s="20" t="s">
        <v>71</v>
      </c>
      <c r="C39" s="30" t="s">
        <v>31</v>
      </c>
      <c r="D39" s="11"/>
      <c r="E39" s="40" t="s">
        <v>33</v>
      </c>
      <c r="F39" s="40" t="s">
        <v>33</v>
      </c>
      <c r="G39" s="40" t="s">
        <v>33</v>
      </c>
      <c r="H39" s="17">
        <f t="shared" si="0"/>
        <v>155181</v>
      </c>
      <c r="I39" s="17">
        <f aca="true" t="shared" si="17" ref="I39:N39">SUM(I40:I41)</f>
        <v>29049.4</v>
      </c>
      <c r="J39" s="17">
        <f t="shared" si="17"/>
        <v>30852.8</v>
      </c>
      <c r="K39" s="17">
        <f t="shared" si="17"/>
        <v>23819.7</v>
      </c>
      <c r="L39" s="17">
        <f t="shared" si="17"/>
        <v>23819.7</v>
      </c>
      <c r="M39" s="17">
        <f t="shared" si="17"/>
        <v>23819.7</v>
      </c>
      <c r="N39" s="17">
        <f t="shared" si="17"/>
        <v>23819.7</v>
      </c>
    </row>
    <row r="40" spans="1:14" ht="48">
      <c r="A40" s="36"/>
      <c r="B40" s="34" t="s">
        <v>6</v>
      </c>
      <c r="C40" s="21" t="s">
        <v>31</v>
      </c>
      <c r="D40" s="24" t="s">
        <v>36</v>
      </c>
      <c r="E40" s="25" t="s">
        <v>38</v>
      </c>
      <c r="F40" s="25" t="s">
        <v>93</v>
      </c>
      <c r="G40" s="25" t="s">
        <v>56</v>
      </c>
      <c r="H40" s="17">
        <f aca="true" t="shared" si="18" ref="H40:H71">SUM(I40:N40)</f>
        <v>154953.30000000002</v>
      </c>
      <c r="I40" s="26">
        <v>28821.7</v>
      </c>
      <c r="J40" s="26">
        <v>30852.8</v>
      </c>
      <c r="K40" s="26">
        <v>23819.7</v>
      </c>
      <c r="L40" s="26">
        <f>K40</f>
        <v>23819.7</v>
      </c>
      <c r="M40" s="26">
        <f>L40</f>
        <v>23819.7</v>
      </c>
      <c r="N40" s="26">
        <f>M40</f>
        <v>23819.7</v>
      </c>
    </row>
    <row r="41" spans="1:14" ht="38.25">
      <c r="A41" s="36"/>
      <c r="B41" s="32" t="s">
        <v>156</v>
      </c>
      <c r="C41" s="21" t="s">
        <v>31</v>
      </c>
      <c r="D41" s="24" t="s">
        <v>36</v>
      </c>
      <c r="E41" s="25" t="s">
        <v>38</v>
      </c>
      <c r="F41" s="25" t="s">
        <v>93</v>
      </c>
      <c r="G41" s="25" t="s">
        <v>7</v>
      </c>
      <c r="H41" s="17">
        <f t="shared" si="18"/>
        <v>227.7</v>
      </c>
      <c r="I41" s="26">
        <v>227.7</v>
      </c>
      <c r="J41" s="26"/>
      <c r="K41" s="26"/>
      <c r="L41" s="26"/>
      <c r="M41" s="26"/>
      <c r="N41" s="26"/>
    </row>
    <row r="42" spans="1:14" ht="35.25" customHeight="1">
      <c r="A42" s="36"/>
      <c r="B42" s="33" t="s">
        <v>5</v>
      </c>
      <c r="C42" s="30" t="s">
        <v>31</v>
      </c>
      <c r="D42" s="41"/>
      <c r="E42" s="40" t="s">
        <v>33</v>
      </c>
      <c r="F42" s="40" t="s">
        <v>33</v>
      </c>
      <c r="G42" s="40" t="s">
        <v>33</v>
      </c>
      <c r="H42" s="17">
        <f t="shared" si="18"/>
        <v>128</v>
      </c>
      <c r="I42" s="17">
        <f aca="true" t="shared" si="19" ref="I42:N42">I43+I44</f>
        <v>18</v>
      </c>
      <c r="J42" s="17">
        <f t="shared" si="19"/>
        <v>22</v>
      </c>
      <c r="K42" s="17">
        <f t="shared" si="19"/>
        <v>22</v>
      </c>
      <c r="L42" s="17">
        <f t="shared" si="19"/>
        <v>22</v>
      </c>
      <c r="M42" s="17">
        <f t="shared" si="19"/>
        <v>22</v>
      </c>
      <c r="N42" s="17">
        <f t="shared" si="19"/>
        <v>22</v>
      </c>
    </row>
    <row r="43" spans="1:14" ht="41.25" customHeight="1">
      <c r="A43" s="27"/>
      <c r="B43" s="38" t="s">
        <v>99</v>
      </c>
      <c r="C43" s="21" t="s">
        <v>31</v>
      </c>
      <c r="D43" s="24" t="s">
        <v>36</v>
      </c>
      <c r="E43" s="25" t="s">
        <v>38</v>
      </c>
      <c r="F43" s="25" t="s">
        <v>41</v>
      </c>
      <c r="G43" s="25" t="s">
        <v>57</v>
      </c>
      <c r="H43" s="17">
        <f t="shared" si="18"/>
        <v>108</v>
      </c>
      <c r="I43" s="26">
        <v>18</v>
      </c>
      <c r="J43" s="26">
        <v>18</v>
      </c>
      <c r="K43" s="26">
        <v>18</v>
      </c>
      <c r="L43" s="26">
        <v>18</v>
      </c>
      <c r="M43" s="26">
        <v>18</v>
      </c>
      <c r="N43" s="26">
        <v>18</v>
      </c>
    </row>
    <row r="44" spans="1:14" ht="48.75">
      <c r="A44" s="27"/>
      <c r="B44" s="42" t="s">
        <v>157</v>
      </c>
      <c r="C44" s="21" t="s">
        <v>31</v>
      </c>
      <c r="D44" s="24" t="s">
        <v>36</v>
      </c>
      <c r="E44" s="25" t="s">
        <v>38</v>
      </c>
      <c r="F44" s="25" t="s">
        <v>41</v>
      </c>
      <c r="G44" s="25" t="s">
        <v>58</v>
      </c>
      <c r="H44" s="17">
        <f t="shared" si="18"/>
        <v>20</v>
      </c>
      <c r="I44" s="26">
        <v>0</v>
      </c>
      <c r="J44" s="26">
        <v>4</v>
      </c>
      <c r="K44" s="26">
        <v>4</v>
      </c>
      <c r="L44" s="26">
        <v>4</v>
      </c>
      <c r="M44" s="26">
        <f>L44</f>
        <v>4</v>
      </c>
      <c r="N44" s="26">
        <f>M44</f>
        <v>4</v>
      </c>
    </row>
    <row r="45" spans="1:14" s="31" customFormat="1" ht="38.25">
      <c r="A45" s="13"/>
      <c r="B45" s="20" t="s">
        <v>72</v>
      </c>
      <c r="C45" s="21" t="s">
        <v>31</v>
      </c>
      <c r="D45" s="11"/>
      <c r="E45" s="40" t="s">
        <v>33</v>
      </c>
      <c r="F45" s="40" t="s">
        <v>33</v>
      </c>
      <c r="G45" s="40" t="s">
        <v>33</v>
      </c>
      <c r="H45" s="17">
        <f t="shared" si="18"/>
        <v>20</v>
      </c>
      <c r="I45" s="17">
        <f aca="true" t="shared" si="20" ref="I45:N45">I46</f>
        <v>0</v>
      </c>
      <c r="J45" s="17">
        <f t="shared" si="20"/>
        <v>4</v>
      </c>
      <c r="K45" s="17">
        <f t="shared" si="20"/>
        <v>4</v>
      </c>
      <c r="L45" s="17">
        <f t="shared" si="20"/>
        <v>4</v>
      </c>
      <c r="M45" s="17">
        <f t="shared" si="20"/>
        <v>4</v>
      </c>
      <c r="N45" s="17">
        <f t="shared" si="20"/>
        <v>4</v>
      </c>
    </row>
    <row r="46" spans="1:14" ht="60">
      <c r="A46" s="27"/>
      <c r="B46" s="32" t="s">
        <v>149</v>
      </c>
      <c r="C46" s="21" t="s">
        <v>31</v>
      </c>
      <c r="D46" s="24" t="s">
        <v>36</v>
      </c>
      <c r="E46" s="25" t="s">
        <v>38</v>
      </c>
      <c r="F46" s="25" t="s">
        <v>41</v>
      </c>
      <c r="G46" s="25" t="s">
        <v>59</v>
      </c>
      <c r="H46" s="17">
        <f t="shared" si="18"/>
        <v>20</v>
      </c>
      <c r="I46" s="26">
        <v>0</v>
      </c>
      <c r="J46" s="26">
        <v>4</v>
      </c>
      <c r="K46" s="26">
        <v>4</v>
      </c>
      <c r="L46" s="26">
        <v>4</v>
      </c>
      <c r="M46" s="26">
        <v>4</v>
      </c>
      <c r="N46" s="26">
        <v>4</v>
      </c>
    </row>
    <row r="47" spans="1:14" s="31" customFormat="1" ht="34.5" customHeight="1">
      <c r="A47" s="13"/>
      <c r="B47" s="20" t="s">
        <v>2</v>
      </c>
      <c r="C47" s="21" t="s">
        <v>31</v>
      </c>
      <c r="D47" s="11"/>
      <c r="E47" s="40" t="s">
        <v>33</v>
      </c>
      <c r="F47" s="43" t="s">
        <v>33</v>
      </c>
      <c r="G47" s="43" t="s">
        <v>33</v>
      </c>
      <c r="H47" s="17">
        <f t="shared" si="18"/>
        <v>8964.2</v>
      </c>
      <c r="I47" s="17">
        <f>SUM(I48:I48)</f>
        <v>4894.2</v>
      </c>
      <c r="J47" s="17">
        <v>4070</v>
      </c>
      <c r="K47" s="17">
        <f>SUM(K48:K48)</f>
        <v>0</v>
      </c>
      <c r="L47" s="17">
        <f>SUM(L48:L48)</f>
        <v>0</v>
      </c>
      <c r="M47" s="17">
        <f>SUM(M48:M48)</f>
        <v>0</v>
      </c>
      <c r="N47" s="17">
        <f>SUM(N48:N48)</f>
        <v>0</v>
      </c>
    </row>
    <row r="48" spans="1:14" s="31" customFormat="1" ht="39.75" customHeight="1">
      <c r="A48" s="13"/>
      <c r="B48" s="44" t="s">
        <v>102</v>
      </c>
      <c r="C48" s="21"/>
      <c r="D48" s="24" t="s">
        <v>36</v>
      </c>
      <c r="E48" s="25" t="s">
        <v>38</v>
      </c>
      <c r="F48" s="25" t="s">
        <v>40</v>
      </c>
      <c r="G48" s="25" t="s">
        <v>95</v>
      </c>
      <c r="H48" s="17">
        <f t="shared" si="18"/>
        <v>4894.2</v>
      </c>
      <c r="I48" s="26">
        <v>4894.2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5" ht="36">
      <c r="A49" s="27"/>
      <c r="B49" s="44" t="s">
        <v>130</v>
      </c>
      <c r="C49" s="21"/>
      <c r="D49" s="24"/>
      <c r="E49" s="40" t="s">
        <v>33</v>
      </c>
      <c r="F49" s="43" t="s">
        <v>33</v>
      </c>
      <c r="G49" s="43" t="s">
        <v>33</v>
      </c>
      <c r="H49" s="17">
        <f t="shared" si="18"/>
        <v>5265.200000000001</v>
      </c>
      <c r="I49" s="17">
        <f aca="true" t="shared" si="21" ref="I49:N49">SUM(I50:I54)</f>
        <v>2669.3</v>
      </c>
      <c r="J49" s="17">
        <f t="shared" si="21"/>
        <v>2595.9</v>
      </c>
      <c r="K49" s="17">
        <f t="shared" si="21"/>
        <v>0</v>
      </c>
      <c r="L49" s="17">
        <f t="shared" si="21"/>
        <v>0</v>
      </c>
      <c r="M49" s="17">
        <f t="shared" si="21"/>
        <v>0</v>
      </c>
      <c r="N49" s="17">
        <f t="shared" si="21"/>
        <v>0</v>
      </c>
      <c r="O49" s="6"/>
    </row>
    <row r="50" spans="1:14" ht="25.5">
      <c r="A50" s="169"/>
      <c r="B50" s="187" t="s">
        <v>134</v>
      </c>
      <c r="C50" s="188" t="s">
        <v>31</v>
      </c>
      <c r="D50" s="24" t="s">
        <v>35</v>
      </c>
      <c r="E50" s="25">
        <v>271</v>
      </c>
      <c r="F50" s="25" t="s">
        <v>40</v>
      </c>
      <c r="G50" s="25" t="s">
        <v>131</v>
      </c>
      <c r="H50" s="17">
        <f t="shared" si="18"/>
        <v>3768.6</v>
      </c>
      <c r="I50" s="26">
        <v>1873.8</v>
      </c>
      <c r="J50" s="26">
        <v>1894.8</v>
      </c>
      <c r="K50" s="2">
        <v>0</v>
      </c>
      <c r="L50" s="26">
        <v>0</v>
      </c>
      <c r="M50" s="26">
        <f aca="true" t="shared" si="22" ref="M50:N54">L50</f>
        <v>0</v>
      </c>
      <c r="N50" s="26">
        <f t="shared" si="22"/>
        <v>0</v>
      </c>
    </row>
    <row r="51" spans="1:14" ht="38.25">
      <c r="A51" s="169"/>
      <c r="B51" s="187"/>
      <c r="C51" s="188"/>
      <c r="D51" s="24" t="s">
        <v>36</v>
      </c>
      <c r="E51" s="25">
        <v>271</v>
      </c>
      <c r="F51" s="25" t="s">
        <v>40</v>
      </c>
      <c r="G51" s="25" t="s">
        <v>131</v>
      </c>
      <c r="H51" s="17">
        <f t="shared" si="18"/>
        <v>418.74</v>
      </c>
      <c r="I51" s="26">
        <v>208.2</v>
      </c>
      <c r="J51" s="26">
        <v>210.54</v>
      </c>
      <c r="K51" s="26">
        <v>0</v>
      </c>
      <c r="L51" s="26">
        <v>0</v>
      </c>
      <c r="M51" s="26">
        <f t="shared" si="22"/>
        <v>0</v>
      </c>
      <c r="N51" s="26">
        <f t="shared" si="22"/>
        <v>0</v>
      </c>
    </row>
    <row r="52" spans="1:14" ht="24.75" customHeight="1">
      <c r="A52" s="169"/>
      <c r="B52" s="189" t="s">
        <v>133</v>
      </c>
      <c r="C52" s="188" t="s">
        <v>31</v>
      </c>
      <c r="D52" s="24" t="s">
        <v>34</v>
      </c>
      <c r="E52" s="25">
        <v>271</v>
      </c>
      <c r="F52" s="25" t="s">
        <v>40</v>
      </c>
      <c r="G52" s="25" t="s">
        <v>132</v>
      </c>
      <c r="H52" s="17">
        <f t="shared" si="18"/>
        <v>727.525</v>
      </c>
      <c r="I52" s="26">
        <v>396.4</v>
      </c>
      <c r="J52" s="26">
        <v>331.125</v>
      </c>
      <c r="K52" s="2">
        <v>0</v>
      </c>
      <c r="L52" s="26">
        <f>K52</f>
        <v>0</v>
      </c>
      <c r="M52" s="26">
        <f t="shared" si="22"/>
        <v>0</v>
      </c>
      <c r="N52" s="26">
        <f t="shared" si="22"/>
        <v>0</v>
      </c>
    </row>
    <row r="53" spans="1:14" ht="24.75" customHeight="1">
      <c r="A53" s="169"/>
      <c r="B53" s="177"/>
      <c r="C53" s="188"/>
      <c r="D53" s="24" t="s">
        <v>35</v>
      </c>
      <c r="E53" s="25">
        <v>271</v>
      </c>
      <c r="F53" s="25" t="s">
        <v>40</v>
      </c>
      <c r="G53" s="25" t="s">
        <v>132</v>
      </c>
      <c r="H53" s="17">
        <f t="shared" si="18"/>
        <v>242.475</v>
      </c>
      <c r="I53" s="26">
        <v>132.1</v>
      </c>
      <c r="J53" s="26">
        <v>110.375</v>
      </c>
      <c r="K53" s="26">
        <v>0</v>
      </c>
      <c r="L53" s="26">
        <v>0</v>
      </c>
      <c r="M53" s="26">
        <f t="shared" si="22"/>
        <v>0</v>
      </c>
      <c r="N53" s="26">
        <f t="shared" si="22"/>
        <v>0</v>
      </c>
    </row>
    <row r="54" spans="1:14" ht="39" customHeight="1">
      <c r="A54" s="169"/>
      <c r="B54" s="190"/>
      <c r="C54" s="188"/>
      <c r="D54" s="24" t="s">
        <v>36</v>
      </c>
      <c r="E54" s="25">
        <v>271</v>
      </c>
      <c r="F54" s="25" t="s">
        <v>40</v>
      </c>
      <c r="G54" s="25" t="s">
        <v>132</v>
      </c>
      <c r="H54" s="17">
        <f t="shared" si="18"/>
        <v>107.86</v>
      </c>
      <c r="I54" s="26">
        <v>58.8</v>
      </c>
      <c r="J54" s="26">
        <v>49.06</v>
      </c>
      <c r="K54" s="26">
        <v>0</v>
      </c>
      <c r="L54" s="26">
        <v>0</v>
      </c>
      <c r="M54" s="26">
        <f t="shared" si="22"/>
        <v>0</v>
      </c>
      <c r="N54" s="26">
        <f t="shared" si="22"/>
        <v>0</v>
      </c>
    </row>
    <row r="55" spans="1:15" ht="24.75" customHeight="1">
      <c r="A55" s="27"/>
      <c r="B55" s="45" t="s">
        <v>150</v>
      </c>
      <c r="C55" s="39"/>
      <c r="D55" s="24"/>
      <c r="E55" s="40" t="s">
        <v>33</v>
      </c>
      <c r="F55" s="40" t="s">
        <v>33</v>
      </c>
      <c r="G55" s="40" t="s">
        <v>33</v>
      </c>
      <c r="H55" s="17">
        <f t="shared" si="18"/>
        <v>5573.599999999999</v>
      </c>
      <c r="I55" s="17">
        <f aca="true" t="shared" si="23" ref="I55:N55">I56+I57</f>
        <v>5573.599999999999</v>
      </c>
      <c r="J55" s="17">
        <f t="shared" si="23"/>
        <v>0</v>
      </c>
      <c r="K55" s="17">
        <f t="shared" si="23"/>
        <v>0</v>
      </c>
      <c r="L55" s="17">
        <f t="shared" si="23"/>
        <v>0</v>
      </c>
      <c r="M55" s="17">
        <f t="shared" si="23"/>
        <v>0</v>
      </c>
      <c r="N55" s="17">
        <f t="shared" si="23"/>
        <v>0</v>
      </c>
      <c r="O55" s="6"/>
    </row>
    <row r="56" spans="1:14" ht="33.75" customHeight="1">
      <c r="A56" s="27"/>
      <c r="B56" s="189" t="s">
        <v>138</v>
      </c>
      <c r="C56" s="174" t="s">
        <v>31</v>
      </c>
      <c r="D56" s="24" t="s">
        <v>35</v>
      </c>
      <c r="E56" s="25" t="s">
        <v>38</v>
      </c>
      <c r="F56" s="25" t="s">
        <v>40</v>
      </c>
      <c r="G56" s="25" t="s">
        <v>137</v>
      </c>
      <c r="H56" s="17">
        <f t="shared" si="18"/>
        <v>5016.2</v>
      </c>
      <c r="I56" s="26">
        <v>5016.2</v>
      </c>
      <c r="J56" s="26">
        <v>0</v>
      </c>
      <c r="K56" s="26">
        <v>0</v>
      </c>
      <c r="L56" s="26">
        <f>K56</f>
        <v>0</v>
      </c>
      <c r="M56" s="26">
        <f>L56</f>
        <v>0</v>
      </c>
      <c r="N56" s="26">
        <f>M56</f>
        <v>0</v>
      </c>
    </row>
    <row r="57" spans="1:14" ht="38.25">
      <c r="A57" s="27"/>
      <c r="B57" s="190"/>
      <c r="C57" s="176"/>
      <c r="D57" s="24" t="s">
        <v>36</v>
      </c>
      <c r="E57" s="25">
        <v>271</v>
      </c>
      <c r="F57" s="25" t="s">
        <v>40</v>
      </c>
      <c r="G57" s="25" t="s">
        <v>137</v>
      </c>
      <c r="H57" s="17">
        <f t="shared" si="18"/>
        <v>557.4</v>
      </c>
      <c r="I57" s="26">
        <v>557.4</v>
      </c>
      <c r="J57" s="26">
        <v>0</v>
      </c>
      <c r="K57" s="26">
        <v>0</v>
      </c>
      <c r="L57" s="26">
        <v>0</v>
      </c>
      <c r="M57" s="26">
        <f>L57</f>
        <v>0</v>
      </c>
      <c r="N57" s="26">
        <f>M57</f>
        <v>0</v>
      </c>
    </row>
    <row r="58" spans="1:14" s="31" customFormat="1" ht="25.5" customHeight="1">
      <c r="A58" s="161" t="s">
        <v>77</v>
      </c>
      <c r="B58" s="162" t="s">
        <v>104</v>
      </c>
      <c r="C58" s="168" t="s">
        <v>31</v>
      </c>
      <c r="D58" s="11" t="s">
        <v>97</v>
      </c>
      <c r="E58" s="40" t="s">
        <v>33</v>
      </c>
      <c r="F58" s="40" t="s">
        <v>33</v>
      </c>
      <c r="G58" s="40" t="s">
        <v>33</v>
      </c>
      <c r="H58" s="17">
        <f t="shared" si="18"/>
        <v>65265.46000000001</v>
      </c>
      <c r="I58" s="17">
        <f aca="true" t="shared" si="24" ref="I58:N58">I61+I65</f>
        <v>10915.099999999999</v>
      </c>
      <c r="J58" s="17">
        <f t="shared" si="24"/>
        <v>12138.37</v>
      </c>
      <c r="K58" s="17">
        <f t="shared" si="24"/>
        <v>10760.59</v>
      </c>
      <c r="L58" s="17">
        <f t="shared" si="24"/>
        <v>10483.8</v>
      </c>
      <c r="M58" s="17">
        <f t="shared" si="24"/>
        <v>10483.8</v>
      </c>
      <c r="N58" s="17">
        <f t="shared" si="24"/>
        <v>10483.8</v>
      </c>
    </row>
    <row r="59" spans="1:14" s="31" customFormat="1" ht="36" customHeight="1">
      <c r="A59" s="161"/>
      <c r="B59" s="162"/>
      <c r="C59" s="168"/>
      <c r="D59" s="24" t="s">
        <v>35</v>
      </c>
      <c r="E59" s="40" t="s">
        <v>33</v>
      </c>
      <c r="F59" s="40" t="s">
        <v>33</v>
      </c>
      <c r="G59" s="40" t="s">
        <v>33</v>
      </c>
      <c r="H59" s="17">
        <f t="shared" si="18"/>
        <v>35690.5</v>
      </c>
      <c r="I59" s="17">
        <f aca="true" t="shared" si="25" ref="I59:N59">I67</f>
        <v>4950</v>
      </c>
      <c r="J59" s="17">
        <f t="shared" si="25"/>
        <v>6148.1</v>
      </c>
      <c r="K59" s="17">
        <f t="shared" si="25"/>
        <v>6148.1</v>
      </c>
      <c r="L59" s="17">
        <f t="shared" si="25"/>
        <v>6148.1</v>
      </c>
      <c r="M59" s="17">
        <f t="shared" si="25"/>
        <v>6148.1</v>
      </c>
      <c r="N59" s="17">
        <f t="shared" si="25"/>
        <v>6148.1</v>
      </c>
    </row>
    <row r="60" spans="1:14" s="31" customFormat="1" ht="38.25">
      <c r="A60" s="161"/>
      <c r="B60" s="162"/>
      <c r="C60" s="168"/>
      <c r="D60" s="24" t="s">
        <v>36</v>
      </c>
      <c r="E60" s="40" t="s">
        <v>33</v>
      </c>
      <c r="F60" s="40" t="s">
        <v>33</v>
      </c>
      <c r="G60" s="40" t="s">
        <v>33</v>
      </c>
      <c r="H60" s="17">
        <f t="shared" si="18"/>
        <v>29574.960000000003</v>
      </c>
      <c r="I60" s="17">
        <f aca="true" t="shared" si="26" ref="I60:N60">I62+I64+I66</f>
        <v>5965.1</v>
      </c>
      <c r="J60" s="17">
        <f t="shared" si="26"/>
        <v>5990.2699999999995</v>
      </c>
      <c r="K60" s="17">
        <f t="shared" si="26"/>
        <v>4612.49</v>
      </c>
      <c r="L60" s="17">
        <f t="shared" si="26"/>
        <v>4335.7</v>
      </c>
      <c r="M60" s="17">
        <f t="shared" si="26"/>
        <v>4335.7</v>
      </c>
      <c r="N60" s="17">
        <f t="shared" si="26"/>
        <v>4335.7</v>
      </c>
    </row>
    <row r="61" spans="1:14" ht="65.25" customHeight="1">
      <c r="A61" s="13"/>
      <c r="B61" s="33" t="s">
        <v>151</v>
      </c>
      <c r="C61" s="21" t="s">
        <v>31</v>
      </c>
      <c r="D61" s="24"/>
      <c r="E61" s="40" t="s">
        <v>33</v>
      </c>
      <c r="F61" s="40" t="s">
        <v>33</v>
      </c>
      <c r="G61" s="40" t="s">
        <v>33</v>
      </c>
      <c r="H61" s="17">
        <f t="shared" si="18"/>
        <v>12219.23</v>
      </c>
      <c r="I61" s="17">
        <f aca="true" t="shared" si="27" ref="I61:N61">I62+I64</f>
        <v>2319.3</v>
      </c>
      <c r="J61" s="17">
        <f t="shared" si="27"/>
        <v>2511.83</v>
      </c>
      <c r="K61" s="17">
        <f t="shared" si="27"/>
        <v>1934.1</v>
      </c>
      <c r="L61" s="17">
        <f t="shared" si="27"/>
        <v>1818</v>
      </c>
      <c r="M61" s="17">
        <f t="shared" si="27"/>
        <v>1818</v>
      </c>
      <c r="N61" s="17">
        <f t="shared" si="27"/>
        <v>1818</v>
      </c>
    </row>
    <row r="62" spans="1:14" ht="60" customHeight="1">
      <c r="A62" s="27"/>
      <c r="B62" s="46" t="s">
        <v>158</v>
      </c>
      <c r="C62" s="21" t="s">
        <v>31</v>
      </c>
      <c r="D62" s="24" t="s">
        <v>36</v>
      </c>
      <c r="E62" s="47">
        <v>271</v>
      </c>
      <c r="F62" s="25" t="s">
        <v>37</v>
      </c>
      <c r="G62" s="25" t="s">
        <v>107</v>
      </c>
      <c r="H62" s="17">
        <f t="shared" si="18"/>
        <v>10904.130000000001</v>
      </c>
      <c r="I62" s="26">
        <v>2074.3</v>
      </c>
      <c r="J62" s="26">
        <f>1419.54+820.79</f>
        <v>2240.33</v>
      </c>
      <c r="K62" s="26">
        <f>1093+632</f>
        <v>1725</v>
      </c>
      <c r="L62" s="26">
        <f>1027.43+594.07</f>
        <v>1621.5</v>
      </c>
      <c r="M62" s="26">
        <f aca="true" t="shared" si="28" ref="M62:N64">L62</f>
        <v>1621.5</v>
      </c>
      <c r="N62" s="26">
        <f t="shared" si="28"/>
        <v>1621.5</v>
      </c>
    </row>
    <row r="63" spans="1:14" ht="48.75" hidden="1">
      <c r="A63" s="27"/>
      <c r="B63" s="46" t="s">
        <v>42</v>
      </c>
      <c r="C63" s="21" t="s">
        <v>31</v>
      </c>
      <c r="D63" s="24"/>
      <c r="E63" s="40" t="s">
        <v>33</v>
      </c>
      <c r="F63" s="25" t="s">
        <v>37</v>
      </c>
      <c r="G63" s="25"/>
      <c r="H63" s="17" t="e">
        <f t="shared" si="18"/>
        <v>#REF!</v>
      </c>
      <c r="I63" s="26">
        <v>0</v>
      </c>
      <c r="J63" s="26" t="e">
        <f>K63+L63+N63+#REF!+#REF!</f>
        <v>#REF!</v>
      </c>
      <c r="K63" s="48">
        <v>0</v>
      </c>
      <c r="L63" s="26">
        <f>K63</f>
        <v>0</v>
      </c>
      <c r="M63" s="26">
        <f t="shared" si="28"/>
        <v>0</v>
      </c>
      <c r="N63" s="26">
        <f t="shared" si="28"/>
        <v>0</v>
      </c>
    </row>
    <row r="64" spans="1:14" ht="60" customHeight="1">
      <c r="A64" s="27"/>
      <c r="B64" s="49" t="s">
        <v>159</v>
      </c>
      <c r="C64" s="21" t="s">
        <v>31</v>
      </c>
      <c r="D64" s="24" t="s">
        <v>36</v>
      </c>
      <c r="E64" s="47">
        <v>271</v>
      </c>
      <c r="F64" s="25" t="s">
        <v>40</v>
      </c>
      <c r="G64" s="25" t="s">
        <v>60</v>
      </c>
      <c r="H64" s="17">
        <f t="shared" si="18"/>
        <v>1315.1</v>
      </c>
      <c r="I64" s="26">
        <v>245</v>
      </c>
      <c r="J64" s="26">
        <v>271.5</v>
      </c>
      <c r="K64" s="26">
        <v>209.1</v>
      </c>
      <c r="L64" s="26">
        <v>196.5</v>
      </c>
      <c r="M64" s="26">
        <f t="shared" si="28"/>
        <v>196.5</v>
      </c>
      <c r="N64" s="26">
        <f t="shared" si="28"/>
        <v>196.5</v>
      </c>
    </row>
    <row r="65" spans="1:14" s="31" customFormat="1" ht="26.25">
      <c r="A65" s="13"/>
      <c r="B65" s="50" t="s">
        <v>160</v>
      </c>
      <c r="C65" s="30" t="s">
        <v>31</v>
      </c>
      <c r="D65" s="11"/>
      <c r="E65" s="40" t="s">
        <v>33</v>
      </c>
      <c r="F65" s="40" t="s">
        <v>33</v>
      </c>
      <c r="G65" s="40" t="s">
        <v>33</v>
      </c>
      <c r="H65" s="17">
        <f t="shared" si="18"/>
        <v>53046.23000000001</v>
      </c>
      <c r="I65" s="17">
        <f aca="true" t="shared" si="29" ref="I65:N65">SUM(I66:I67)</f>
        <v>8595.8</v>
      </c>
      <c r="J65" s="17">
        <f t="shared" si="29"/>
        <v>9626.54</v>
      </c>
      <c r="K65" s="17">
        <f t="shared" si="29"/>
        <v>8826.49</v>
      </c>
      <c r="L65" s="17">
        <f t="shared" si="29"/>
        <v>8665.8</v>
      </c>
      <c r="M65" s="17">
        <f t="shared" si="29"/>
        <v>8665.8</v>
      </c>
      <c r="N65" s="17">
        <f t="shared" si="29"/>
        <v>8665.8</v>
      </c>
    </row>
    <row r="66" spans="1:14" ht="38.25">
      <c r="A66" s="27"/>
      <c r="B66" s="189" t="s">
        <v>139</v>
      </c>
      <c r="C66" s="21"/>
      <c r="D66" s="24" t="s">
        <v>36</v>
      </c>
      <c r="E66" s="47">
        <v>271</v>
      </c>
      <c r="F66" s="25" t="s">
        <v>40</v>
      </c>
      <c r="G66" s="25" t="s">
        <v>96</v>
      </c>
      <c r="H66" s="17">
        <f t="shared" si="18"/>
        <v>17355.73</v>
      </c>
      <c r="I66" s="26">
        <v>3645.8</v>
      </c>
      <c r="J66" s="26">
        <f>1341.03+2137.41</f>
        <v>3478.4399999999996</v>
      </c>
      <c r="K66" s="26">
        <f>1032.59+1645.8</f>
        <v>2678.39</v>
      </c>
      <c r="L66" s="26">
        <f>1547.06+970.64</f>
        <v>2517.7</v>
      </c>
      <c r="M66" s="26">
        <f>L66</f>
        <v>2517.7</v>
      </c>
      <c r="N66" s="26">
        <f>M66</f>
        <v>2517.7</v>
      </c>
    </row>
    <row r="67" spans="1:14" s="31" customFormat="1" ht="36.75" customHeight="1">
      <c r="A67" s="27"/>
      <c r="B67" s="190"/>
      <c r="C67" s="21"/>
      <c r="D67" s="24" t="s">
        <v>35</v>
      </c>
      <c r="E67" s="47">
        <v>271</v>
      </c>
      <c r="F67" s="25" t="s">
        <v>40</v>
      </c>
      <c r="G67" s="25" t="s">
        <v>96</v>
      </c>
      <c r="H67" s="17">
        <f t="shared" si="18"/>
        <v>35690.5</v>
      </c>
      <c r="I67" s="26">
        <v>4950</v>
      </c>
      <c r="J67" s="26">
        <f>2370+3778.1</f>
        <v>6148.1</v>
      </c>
      <c r="K67" s="26">
        <f>J67</f>
        <v>6148.1</v>
      </c>
      <c r="L67" s="26">
        <f>K67</f>
        <v>6148.1</v>
      </c>
      <c r="M67" s="26">
        <f>L67</f>
        <v>6148.1</v>
      </c>
      <c r="N67" s="26">
        <f>M67</f>
        <v>6148.1</v>
      </c>
    </row>
    <row r="68" spans="1:14" s="31" customFormat="1" ht="25.5" customHeight="1">
      <c r="A68" s="161" t="s">
        <v>78</v>
      </c>
      <c r="B68" s="162" t="s">
        <v>166</v>
      </c>
      <c r="C68" s="168" t="s">
        <v>31</v>
      </c>
      <c r="D68" s="11" t="s">
        <v>97</v>
      </c>
      <c r="E68" s="11" t="s">
        <v>33</v>
      </c>
      <c r="F68" s="11" t="s">
        <v>33</v>
      </c>
      <c r="G68" s="11" t="s">
        <v>33</v>
      </c>
      <c r="H68" s="17">
        <f t="shared" si="18"/>
        <v>9947.999999999998</v>
      </c>
      <c r="I68" s="17">
        <f aca="true" t="shared" si="30" ref="I68:N68">I70+I74+I78+I81</f>
        <v>6493.699999999999</v>
      </c>
      <c r="J68" s="17">
        <f t="shared" si="30"/>
        <v>3454.2999999999993</v>
      </c>
      <c r="K68" s="17">
        <f t="shared" si="30"/>
        <v>0</v>
      </c>
      <c r="L68" s="17">
        <f t="shared" si="30"/>
        <v>0</v>
      </c>
      <c r="M68" s="17">
        <f t="shared" si="30"/>
        <v>0</v>
      </c>
      <c r="N68" s="17">
        <f t="shared" si="30"/>
        <v>0</v>
      </c>
    </row>
    <row r="69" spans="1:14" s="31" customFormat="1" ht="38.25">
      <c r="A69" s="161"/>
      <c r="B69" s="162"/>
      <c r="C69" s="168"/>
      <c r="D69" s="24" t="s">
        <v>36</v>
      </c>
      <c r="E69" s="11" t="s">
        <v>33</v>
      </c>
      <c r="F69" s="11" t="s">
        <v>33</v>
      </c>
      <c r="G69" s="11" t="s">
        <v>33</v>
      </c>
      <c r="H69" s="17">
        <f t="shared" si="18"/>
        <v>9947.999999999998</v>
      </c>
      <c r="I69" s="17">
        <f aca="true" t="shared" si="31" ref="I69:N69">I71+I72+I73+I75+I76+I77+I79+I80+I82</f>
        <v>6493.699999999999</v>
      </c>
      <c r="J69" s="17">
        <f t="shared" si="31"/>
        <v>3454.2999999999997</v>
      </c>
      <c r="K69" s="17">
        <f t="shared" si="31"/>
        <v>0</v>
      </c>
      <c r="L69" s="17">
        <f t="shared" si="31"/>
        <v>0</v>
      </c>
      <c r="M69" s="17">
        <f t="shared" si="31"/>
        <v>0</v>
      </c>
      <c r="N69" s="17">
        <f t="shared" si="31"/>
        <v>0</v>
      </c>
    </row>
    <row r="70" spans="1:14" s="31" customFormat="1" ht="51" customHeight="1">
      <c r="A70" s="13"/>
      <c r="B70" s="33" t="s">
        <v>117</v>
      </c>
      <c r="C70" s="30" t="s">
        <v>31</v>
      </c>
      <c r="D70" s="11"/>
      <c r="E70" s="11" t="s">
        <v>33</v>
      </c>
      <c r="F70" s="11" t="s">
        <v>33</v>
      </c>
      <c r="G70" s="11" t="s">
        <v>33</v>
      </c>
      <c r="H70" s="17">
        <f t="shared" si="18"/>
        <v>1115.8</v>
      </c>
      <c r="I70" s="17">
        <f aca="true" t="shared" si="32" ref="I70:N70">SUM(I71:I73)</f>
        <v>0</v>
      </c>
      <c r="J70" s="17">
        <f t="shared" si="32"/>
        <v>1115.8</v>
      </c>
      <c r="K70" s="17">
        <f t="shared" si="32"/>
        <v>0</v>
      </c>
      <c r="L70" s="17">
        <f t="shared" si="32"/>
        <v>0</v>
      </c>
      <c r="M70" s="17">
        <f t="shared" si="32"/>
        <v>0</v>
      </c>
      <c r="N70" s="17">
        <f t="shared" si="32"/>
        <v>0</v>
      </c>
    </row>
    <row r="71" spans="1:14" ht="41.25" customHeight="1">
      <c r="A71" s="27"/>
      <c r="B71" s="49" t="s">
        <v>98</v>
      </c>
      <c r="C71" s="21" t="s">
        <v>31</v>
      </c>
      <c r="D71" s="24" t="s">
        <v>36</v>
      </c>
      <c r="E71" s="47">
        <v>271</v>
      </c>
      <c r="F71" s="25" t="s">
        <v>37</v>
      </c>
      <c r="G71" s="25" t="s">
        <v>108</v>
      </c>
      <c r="H71" s="17">
        <f t="shared" si="18"/>
        <v>409.2</v>
      </c>
      <c r="I71" s="26">
        <v>0</v>
      </c>
      <c r="J71" s="26">
        <v>409.2</v>
      </c>
      <c r="K71" s="26">
        <v>0</v>
      </c>
      <c r="L71" s="26">
        <v>0</v>
      </c>
      <c r="M71" s="26">
        <v>0</v>
      </c>
      <c r="N71" s="26">
        <v>0</v>
      </c>
    </row>
    <row r="72" spans="1:14" ht="37.5" customHeight="1">
      <c r="A72" s="27"/>
      <c r="B72" s="49" t="s">
        <v>118</v>
      </c>
      <c r="C72" s="21" t="s">
        <v>31</v>
      </c>
      <c r="D72" s="24" t="s">
        <v>36</v>
      </c>
      <c r="E72" s="47">
        <v>271</v>
      </c>
      <c r="F72" s="25" t="s">
        <v>40</v>
      </c>
      <c r="G72" s="25" t="s">
        <v>143</v>
      </c>
      <c r="H72" s="17">
        <f aca="true" t="shared" si="33" ref="H72:H103">SUM(I72:N72)</f>
        <v>639.4</v>
      </c>
      <c r="I72" s="26">
        <v>0</v>
      </c>
      <c r="J72" s="26">
        <v>639.4</v>
      </c>
      <c r="K72" s="26">
        <v>0</v>
      </c>
      <c r="L72" s="26">
        <v>0</v>
      </c>
      <c r="M72" s="26">
        <v>0</v>
      </c>
      <c r="N72" s="26">
        <v>0</v>
      </c>
    </row>
    <row r="73" spans="1:14" ht="43.5" customHeight="1">
      <c r="A73" s="27"/>
      <c r="B73" s="49" t="s">
        <v>119</v>
      </c>
      <c r="C73" s="21" t="s">
        <v>31</v>
      </c>
      <c r="D73" s="24" t="s">
        <v>36</v>
      </c>
      <c r="E73" s="47">
        <v>271</v>
      </c>
      <c r="F73" s="25" t="s">
        <v>93</v>
      </c>
      <c r="G73" s="25" t="s">
        <v>144</v>
      </c>
      <c r="H73" s="17">
        <f t="shared" si="33"/>
        <v>67.2</v>
      </c>
      <c r="I73" s="26">
        <v>0</v>
      </c>
      <c r="J73" s="26">
        <v>67.2</v>
      </c>
      <c r="K73" s="26">
        <v>0</v>
      </c>
      <c r="L73" s="26">
        <v>0</v>
      </c>
      <c r="M73" s="26">
        <v>0</v>
      </c>
      <c r="N73" s="26">
        <v>0</v>
      </c>
    </row>
    <row r="74" spans="1:14" ht="50.25" customHeight="1">
      <c r="A74" s="27"/>
      <c r="B74" s="33" t="s">
        <v>120</v>
      </c>
      <c r="C74" s="30" t="s">
        <v>31</v>
      </c>
      <c r="D74" s="11"/>
      <c r="E74" s="11" t="s">
        <v>33</v>
      </c>
      <c r="F74" s="11" t="s">
        <v>33</v>
      </c>
      <c r="G74" s="11" t="s">
        <v>33</v>
      </c>
      <c r="H74" s="17">
        <f t="shared" si="33"/>
        <v>8486.3</v>
      </c>
      <c r="I74" s="51">
        <f aca="true" t="shared" si="34" ref="I74:N74">SUM(I75:I77)</f>
        <v>6147.799999999999</v>
      </c>
      <c r="J74" s="51">
        <f t="shared" si="34"/>
        <v>2338.4999999999995</v>
      </c>
      <c r="K74" s="51">
        <f t="shared" si="34"/>
        <v>0</v>
      </c>
      <c r="L74" s="51">
        <f t="shared" si="34"/>
        <v>0</v>
      </c>
      <c r="M74" s="51">
        <f t="shared" si="34"/>
        <v>0</v>
      </c>
      <c r="N74" s="51">
        <f t="shared" si="34"/>
        <v>0</v>
      </c>
    </row>
    <row r="75" spans="1:14" ht="43.5" customHeight="1">
      <c r="A75" s="27"/>
      <c r="B75" s="49" t="s">
        <v>125</v>
      </c>
      <c r="C75" s="21" t="s">
        <v>31</v>
      </c>
      <c r="D75" s="24" t="s">
        <v>36</v>
      </c>
      <c r="E75" s="47">
        <v>271</v>
      </c>
      <c r="F75" s="25" t="s">
        <v>37</v>
      </c>
      <c r="G75" s="25" t="s">
        <v>145</v>
      </c>
      <c r="H75" s="17">
        <f t="shared" si="33"/>
        <v>3547.4</v>
      </c>
      <c r="I75" s="26">
        <v>2272.3</v>
      </c>
      <c r="J75" s="26">
        <v>1275.1</v>
      </c>
      <c r="K75" s="26">
        <v>0</v>
      </c>
      <c r="L75" s="26">
        <v>0</v>
      </c>
      <c r="M75" s="26">
        <v>0</v>
      </c>
      <c r="N75" s="26">
        <v>0</v>
      </c>
    </row>
    <row r="76" spans="1:14" ht="43.5" customHeight="1">
      <c r="A76" s="27"/>
      <c r="B76" s="49" t="s">
        <v>126</v>
      </c>
      <c r="C76" s="21" t="s">
        <v>31</v>
      </c>
      <c r="D76" s="24" t="s">
        <v>36</v>
      </c>
      <c r="E76" s="47">
        <v>271</v>
      </c>
      <c r="F76" s="25" t="s">
        <v>40</v>
      </c>
      <c r="G76" s="25" t="s">
        <v>146</v>
      </c>
      <c r="H76" s="17">
        <f t="shared" si="33"/>
        <v>4716.9</v>
      </c>
      <c r="I76" s="26">
        <v>3682.1</v>
      </c>
      <c r="J76" s="26">
        <v>1034.8</v>
      </c>
      <c r="K76" s="26">
        <v>0</v>
      </c>
      <c r="L76" s="26">
        <v>0</v>
      </c>
      <c r="M76" s="26">
        <v>0</v>
      </c>
      <c r="N76" s="26">
        <v>0</v>
      </c>
    </row>
    <row r="77" spans="1:14" ht="43.5" customHeight="1">
      <c r="A77" s="27"/>
      <c r="B77" s="49" t="s">
        <v>127</v>
      </c>
      <c r="C77" s="21" t="s">
        <v>31</v>
      </c>
      <c r="D77" s="24" t="s">
        <v>36</v>
      </c>
      <c r="E77" s="47">
        <v>271</v>
      </c>
      <c r="F77" s="25" t="s">
        <v>93</v>
      </c>
      <c r="G77" s="25" t="s">
        <v>147</v>
      </c>
      <c r="H77" s="17">
        <f t="shared" si="33"/>
        <v>222</v>
      </c>
      <c r="I77" s="26">
        <v>193.4</v>
      </c>
      <c r="J77" s="26">
        <v>28.6</v>
      </c>
      <c r="K77" s="26">
        <v>0</v>
      </c>
      <c r="L77" s="26">
        <v>0</v>
      </c>
      <c r="M77" s="26">
        <v>0</v>
      </c>
      <c r="N77" s="26">
        <v>0</v>
      </c>
    </row>
    <row r="78" spans="1:14" ht="50.25" customHeight="1">
      <c r="A78" s="27"/>
      <c r="B78" s="33" t="s">
        <v>121</v>
      </c>
      <c r="C78" s="30" t="s">
        <v>31</v>
      </c>
      <c r="D78" s="11"/>
      <c r="E78" s="11" t="s">
        <v>33</v>
      </c>
      <c r="F78" s="11" t="s">
        <v>33</v>
      </c>
      <c r="G78" s="11" t="s">
        <v>33</v>
      </c>
      <c r="H78" s="17">
        <f t="shared" si="33"/>
        <v>345.9</v>
      </c>
      <c r="I78" s="51">
        <f aca="true" t="shared" si="35" ref="I78:N78">I80+I79</f>
        <v>345.9</v>
      </c>
      <c r="J78" s="51">
        <f t="shared" si="35"/>
        <v>0</v>
      </c>
      <c r="K78" s="51">
        <f t="shared" si="35"/>
        <v>0</v>
      </c>
      <c r="L78" s="51">
        <f t="shared" si="35"/>
        <v>0</v>
      </c>
      <c r="M78" s="51">
        <f t="shared" si="35"/>
        <v>0</v>
      </c>
      <c r="N78" s="51">
        <f t="shared" si="35"/>
        <v>0</v>
      </c>
    </row>
    <row r="79" spans="1:14" ht="43.5" customHeight="1">
      <c r="A79" s="27"/>
      <c r="B79" s="49" t="s">
        <v>128</v>
      </c>
      <c r="C79" s="21" t="s">
        <v>31</v>
      </c>
      <c r="D79" s="24" t="s">
        <v>36</v>
      </c>
      <c r="E79" s="47">
        <v>271</v>
      </c>
      <c r="F79" s="25" t="s">
        <v>37</v>
      </c>
      <c r="G79" s="25" t="s">
        <v>140</v>
      </c>
      <c r="H79" s="17">
        <f t="shared" si="33"/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</row>
    <row r="80" spans="1:14" ht="43.5" customHeight="1">
      <c r="A80" s="27"/>
      <c r="B80" s="49" t="s">
        <v>129</v>
      </c>
      <c r="C80" s="21" t="s">
        <v>31</v>
      </c>
      <c r="D80" s="24" t="s">
        <v>36</v>
      </c>
      <c r="E80" s="47">
        <v>271</v>
      </c>
      <c r="F80" s="25" t="s">
        <v>40</v>
      </c>
      <c r="G80" s="25" t="s">
        <v>141</v>
      </c>
      <c r="H80" s="17">
        <f t="shared" si="33"/>
        <v>345.9</v>
      </c>
      <c r="I80" s="26">
        <v>345.9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50.25" customHeight="1">
      <c r="A81" s="27"/>
      <c r="B81" s="33" t="s">
        <v>122</v>
      </c>
      <c r="C81" s="30" t="s">
        <v>31</v>
      </c>
      <c r="D81" s="11"/>
      <c r="E81" s="11" t="s">
        <v>33</v>
      </c>
      <c r="F81" s="11" t="s">
        <v>33</v>
      </c>
      <c r="G81" s="11" t="s">
        <v>33</v>
      </c>
      <c r="H81" s="17">
        <f t="shared" si="33"/>
        <v>0</v>
      </c>
      <c r="I81" s="51">
        <f aca="true" t="shared" si="36" ref="I81:N81">I82</f>
        <v>0</v>
      </c>
      <c r="J81" s="51">
        <f t="shared" si="36"/>
        <v>0</v>
      </c>
      <c r="K81" s="51">
        <f t="shared" si="36"/>
        <v>0</v>
      </c>
      <c r="L81" s="51">
        <f t="shared" si="36"/>
        <v>0</v>
      </c>
      <c r="M81" s="51">
        <f t="shared" si="36"/>
        <v>0</v>
      </c>
      <c r="N81" s="51">
        <f t="shared" si="36"/>
        <v>0</v>
      </c>
    </row>
    <row r="82" spans="1:14" ht="38.25">
      <c r="A82" s="27"/>
      <c r="B82" s="37" t="s">
        <v>161</v>
      </c>
      <c r="C82" s="21" t="s">
        <v>31</v>
      </c>
      <c r="D82" s="24" t="s">
        <v>36</v>
      </c>
      <c r="E82" s="25" t="s">
        <v>38</v>
      </c>
      <c r="F82" s="25" t="s">
        <v>40</v>
      </c>
      <c r="G82" s="25" t="s">
        <v>148</v>
      </c>
      <c r="H82" s="17">
        <f t="shared" si="33"/>
        <v>0</v>
      </c>
      <c r="I82" s="26">
        <v>0</v>
      </c>
      <c r="J82" s="26">
        <v>0</v>
      </c>
      <c r="K82" s="26">
        <v>0</v>
      </c>
      <c r="L82" s="26">
        <f>K82</f>
        <v>0</v>
      </c>
      <c r="M82" s="26">
        <f>L82</f>
        <v>0</v>
      </c>
      <c r="N82" s="26">
        <f>M82</f>
        <v>0</v>
      </c>
    </row>
    <row r="83" spans="1:14" s="31" customFormat="1" ht="57" customHeight="1">
      <c r="A83" s="13" t="s">
        <v>79</v>
      </c>
      <c r="B83" s="178" t="s">
        <v>172</v>
      </c>
      <c r="C83" s="180" t="s">
        <v>31</v>
      </c>
      <c r="D83" s="11" t="s">
        <v>97</v>
      </c>
      <c r="E83" s="11" t="s">
        <v>33</v>
      </c>
      <c r="F83" s="40" t="s">
        <v>33</v>
      </c>
      <c r="G83" s="40" t="s">
        <v>33</v>
      </c>
      <c r="H83" s="17">
        <f t="shared" si="33"/>
        <v>510</v>
      </c>
      <c r="I83" s="17">
        <f aca="true" t="shared" si="37" ref="I83:N83">I85</f>
        <v>85</v>
      </c>
      <c r="J83" s="17">
        <f t="shared" si="37"/>
        <v>85</v>
      </c>
      <c r="K83" s="17">
        <f t="shared" si="37"/>
        <v>85</v>
      </c>
      <c r="L83" s="17">
        <f t="shared" si="37"/>
        <v>85</v>
      </c>
      <c r="M83" s="17">
        <f t="shared" si="37"/>
        <v>85</v>
      </c>
      <c r="N83" s="17">
        <f t="shared" si="37"/>
        <v>85</v>
      </c>
    </row>
    <row r="84" spans="1:14" s="31" customFormat="1" ht="38.25">
      <c r="A84" s="13"/>
      <c r="B84" s="179"/>
      <c r="C84" s="181"/>
      <c r="D84" s="24" t="s">
        <v>36</v>
      </c>
      <c r="E84" s="40" t="s">
        <v>33</v>
      </c>
      <c r="F84" s="40" t="s">
        <v>33</v>
      </c>
      <c r="G84" s="40" t="s">
        <v>33</v>
      </c>
      <c r="H84" s="17">
        <f t="shared" si="33"/>
        <v>510</v>
      </c>
      <c r="I84" s="17">
        <f aca="true" t="shared" si="38" ref="I84:N84">I85</f>
        <v>85</v>
      </c>
      <c r="J84" s="17">
        <f t="shared" si="38"/>
        <v>85</v>
      </c>
      <c r="K84" s="17">
        <f t="shared" si="38"/>
        <v>85</v>
      </c>
      <c r="L84" s="17">
        <f t="shared" si="38"/>
        <v>85</v>
      </c>
      <c r="M84" s="17">
        <f t="shared" si="38"/>
        <v>85</v>
      </c>
      <c r="N84" s="17">
        <f t="shared" si="38"/>
        <v>85</v>
      </c>
    </row>
    <row r="85" spans="1:14" ht="76.5">
      <c r="A85" s="27"/>
      <c r="B85" s="20" t="s">
        <v>73</v>
      </c>
      <c r="C85" s="30" t="s">
        <v>31</v>
      </c>
      <c r="D85" s="11" t="s">
        <v>36</v>
      </c>
      <c r="E85" s="12">
        <v>271</v>
      </c>
      <c r="F85" s="43" t="s">
        <v>41</v>
      </c>
      <c r="G85" s="43" t="s">
        <v>61</v>
      </c>
      <c r="H85" s="17">
        <f t="shared" si="33"/>
        <v>510</v>
      </c>
      <c r="I85" s="17">
        <v>85</v>
      </c>
      <c r="J85" s="17">
        <v>85</v>
      </c>
      <c r="K85" s="17">
        <v>85</v>
      </c>
      <c r="L85" s="17">
        <v>85</v>
      </c>
      <c r="M85" s="17">
        <f>L85</f>
        <v>85</v>
      </c>
      <c r="N85" s="17">
        <f>M85</f>
        <v>85</v>
      </c>
    </row>
    <row r="86" spans="1:14" s="31" customFormat="1" ht="25.5">
      <c r="A86" s="161" t="s">
        <v>80</v>
      </c>
      <c r="B86" s="162" t="s">
        <v>15</v>
      </c>
      <c r="C86" s="168" t="s">
        <v>31</v>
      </c>
      <c r="D86" s="11" t="s">
        <v>97</v>
      </c>
      <c r="E86" s="11" t="s">
        <v>33</v>
      </c>
      <c r="F86" s="40" t="s">
        <v>33</v>
      </c>
      <c r="G86" s="40" t="s">
        <v>33</v>
      </c>
      <c r="H86" s="17">
        <f t="shared" si="33"/>
        <v>160517.43000000002</v>
      </c>
      <c r="I86" s="17">
        <f aca="true" t="shared" si="39" ref="I86:N86">I90+I95</f>
        <v>26595.710000000003</v>
      </c>
      <c r="J86" s="17">
        <f t="shared" si="39"/>
        <v>27746.82</v>
      </c>
      <c r="K86" s="17">
        <f t="shared" si="39"/>
        <v>26518.3</v>
      </c>
      <c r="L86" s="17">
        <f t="shared" si="39"/>
        <v>26552.2</v>
      </c>
      <c r="M86" s="17">
        <f t="shared" si="39"/>
        <v>26552.2</v>
      </c>
      <c r="N86" s="17">
        <f t="shared" si="39"/>
        <v>26552.2</v>
      </c>
    </row>
    <row r="87" spans="1:14" s="31" customFormat="1" ht="25.5">
      <c r="A87" s="161"/>
      <c r="B87" s="162"/>
      <c r="C87" s="168"/>
      <c r="D87" s="24" t="s">
        <v>34</v>
      </c>
      <c r="E87" s="11" t="s">
        <v>33</v>
      </c>
      <c r="F87" s="40" t="s">
        <v>33</v>
      </c>
      <c r="G87" s="40" t="s">
        <v>33</v>
      </c>
      <c r="H87" s="17">
        <f t="shared" si="33"/>
        <v>5479.549999999999</v>
      </c>
      <c r="I87" s="17">
        <f>I91+I98</f>
        <v>1042.8</v>
      </c>
      <c r="J87" s="17">
        <f>J91+J98+J103</f>
        <v>947.85</v>
      </c>
      <c r="K87" s="17">
        <f>K91+K98</f>
        <v>846.8</v>
      </c>
      <c r="L87" s="17">
        <f>L91+L98</f>
        <v>880.7</v>
      </c>
      <c r="M87" s="17">
        <f>M91+M98</f>
        <v>880.7</v>
      </c>
      <c r="N87" s="17">
        <f>N91+N98</f>
        <v>880.7</v>
      </c>
    </row>
    <row r="88" spans="1:14" s="31" customFormat="1" ht="25.5">
      <c r="A88" s="161"/>
      <c r="B88" s="162"/>
      <c r="C88" s="168"/>
      <c r="D88" s="24" t="s">
        <v>35</v>
      </c>
      <c r="E88" s="40" t="s">
        <v>33</v>
      </c>
      <c r="F88" s="40" t="s">
        <v>33</v>
      </c>
      <c r="G88" s="40" t="s">
        <v>33</v>
      </c>
      <c r="H88" s="17">
        <f t="shared" si="33"/>
        <v>154775.15</v>
      </c>
      <c r="I88" s="17">
        <f>I96+I94+I93+I92+I99</f>
        <v>25416.300000000003</v>
      </c>
      <c r="J88" s="17">
        <f>J96+J94+J93+J92+J99+J101+J104</f>
        <v>26672.85</v>
      </c>
      <c r="K88" s="17">
        <f>K96+K94+K93+K92+K99</f>
        <v>25671.5</v>
      </c>
      <c r="L88" s="17">
        <f>L96+L94+L93+L92+L99</f>
        <v>25671.5</v>
      </c>
      <c r="M88" s="17">
        <f>M96+M94+M93+M92+M99</f>
        <v>25671.5</v>
      </c>
      <c r="N88" s="17">
        <f>N96+N94+N93+N92+N99</f>
        <v>25671.5</v>
      </c>
    </row>
    <row r="89" spans="1:14" s="31" customFormat="1" ht="38.25">
      <c r="A89" s="161"/>
      <c r="B89" s="162"/>
      <c r="C89" s="168"/>
      <c r="D89" s="24" t="s">
        <v>36</v>
      </c>
      <c r="E89" s="40" t="s">
        <v>33</v>
      </c>
      <c r="F89" s="40" t="s">
        <v>33</v>
      </c>
      <c r="G89" s="40" t="s">
        <v>33</v>
      </c>
      <c r="H89" s="17">
        <f t="shared" si="33"/>
        <v>262.73</v>
      </c>
      <c r="I89" s="17">
        <f>I100+I97</f>
        <v>136.61</v>
      </c>
      <c r="J89" s="17">
        <f>J100+J97+J102+J105</f>
        <v>126.11999999999999</v>
      </c>
      <c r="K89" s="17">
        <f>K100+K97</f>
        <v>0</v>
      </c>
      <c r="L89" s="17">
        <f>L100+L97</f>
        <v>0</v>
      </c>
      <c r="M89" s="17">
        <f>M100+M97</f>
        <v>0</v>
      </c>
      <c r="N89" s="17">
        <f>N100+N97</f>
        <v>0</v>
      </c>
    </row>
    <row r="90" spans="1:14" s="31" customFormat="1" ht="51">
      <c r="A90" s="13"/>
      <c r="B90" s="33" t="s">
        <v>74</v>
      </c>
      <c r="C90" s="21" t="s">
        <v>31</v>
      </c>
      <c r="D90" s="11"/>
      <c r="E90" s="40" t="s">
        <v>33</v>
      </c>
      <c r="F90" s="40" t="s">
        <v>33</v>
      </c>
      <c r="G90" s="40" t="s">
        <v>33</v>
      </c>
      <c r="H90" s="17">
        <f t="shared" si="33"/>
        <v>157890.2</v>
      </c>
      <c r="I90" s="17">
        <f aca="true" t="shared" si="40" ref="I90:N90">I91+I92+I93+I94</f>
        <v>25229.600000000002</v>
      </c>
      <c r="J90" s="17">
        <f t="shared" si="40"/>
        <v>26485.7</v>
      </c>
      <c r="K90" s="17">
        <f t="shared" si="40"/>
        <v>26518.3</v>
      </c>
      <c r="L90" s="17">
        <f t="shared" si="40"/>
        <v>26552.2</v>
      </c>
      <c r="M90" s="17">
        <f t="shared" si="40"/>
        <v>26552.2</v>
      </c>
      <c r="N90" s="17">
        <f t="shared" si="40"/>
        <v>26552.2</v>
      </c>
    </row>
    <row r="91" spans="1:14" ht="36">
      <c r="A91" s="52"/>
      <c r="B91" s="53" t="s">
        <v>8</v>
      </c>
      <c r="C91" s="21" t="s">
        <v>31</v>
      </c>
      <c r="D91" s="24" t="s">
        <v>34</v>
      </c>
      <c r="E91" s="47">
        <v>271</v>
      </c>
      <c r="F91" s="25" t="s">
        <v>39</v>
      </c>
      <c r="G91" s="25" t="s">
        <v>62</v>
      </c>
      <c r="H91" s="17">
        <f t="shared" si="33"/>
        <v>5173.799999999999</v>
      </c>
      <c r="I91" s="54">
        <v>870.7</v>
      </c>
      <c r="J91" s="26">
        <v>814.2</v>
      </c>
      <c r="K91" s="54">
        <v>846.8</v>
      </c>
      <c r="L91" s="54">
        <v>880.7</v>
      </c>
      <c r="M91" s="54">
        <f aca="true" t="shared" si="41" ref="M91:N94">L91</f>
        <v>880.7</v>
      </c>
      <c r="N91" s="54">
        <f t="shared" si="41"/>
        <v>880.7</v>
      </c>
    </row>
    <row r="92" spans="1:14" ht="44.25" customHeight="1">
      <c r="A92" s="52"/>
      <c r="B92" s="53" t="s">
        <v>9</v>
      </c>
      <c r="C92" s="21" t="s">
        <v>31</v>
      </c>
      <c r="D92" s="24" t="s">
        <v>35</v>
      </c>
      <c r="E92" s="25" t="s">
        <v>38</v>
      </c>
      <c r="F92" s="25" t="s">
        <v>39</v>
      </c>
      <c r="G92" s="25" t="s">
        <v>63</v>
      </c>
      <c r="H92" s="17">
        <f t="shared" si="33"/>
        <v>62399.1</v>
      </c>
      <c r="I92" s="54">
        <v>10431.6</v>
      </c>
      <c r="J92" s="54">
        <f>10239.9+153.6</f>
        <v>10393.5</v>
      </c>
      <c r="K92" s="54">
        <f aca="true" t="shared" si="42" ref="K92:L94">J92</f>
        <v>10393.5</v>
      </c>
      <c r="L92" s="54">
        <f t="shared" si="42"/>
        <v>10393.5</v>
      </c>
      <c r="M92" s="54">
        <f t="shared" si="41"/>
        <v>10393.5</v>
      </c>
      <c r="N92" s="54">
        <f t="shared" si="41"/>
        <v>10393.5</v>
      </c>
    </row>
    <row r="93" spans="1:14" ht="25.5">
      <c r="A93" s="52"/>
      <c r="B93" s="53" t="s">
        <v>10</v>
      </c>
      <c r="C93" s="21" t="s">
        <v>31</v>
      </c>
      <c r="D93" s="24" t="s">
        <v>35</v>
      </c>
      <c r="E93" s="25" t="s">
        <v>38</v>
      </c>
      <c r="F93" s="25" t="s">
        <v>39</v>
      </c>
      <c r="G93" s="25" t="s">
        <v>64</v>
      </c>
      <c r="H93" s="17">
        <f t="shared" si="33"/>
        <v>43176</v>
      </c>
      <c r="I93" s="54">
        <v>6605</v>
      </c>
      <c r="J93" s="54">
        <v>7314.2</v>
      </c>
      <c r="K93" s="54">
        <f t="shared" si="42"/>
        <v>7314.2</v>
      </c>
      <c r="L93" s="54">
        <f t="shared" si="42"/>
        <v>7314.2</v>
      </c>
      <c r="M93" s="54">
        <f t="shared" si="41"/>
        <v>7314.2</v>
      </c>
      <c r="N93" s="54">
        <f t="shared" si="41"/>
        <v>7314.2</v>
      </c>
    </row>
    <row r="94" spans="1:14" ht="25.5">
      <c r="A94" s="52"/>
      <c r="B94" s="53" t="s">
        <v>11</v>
      </c>
      <c r="C94" s="21" t="s">
        <v>31</v>
      </c>
      <c r="D94" s="24" t="s">
        <v>35</v>
      </c>
      <c r="E94" s="47">
        <v>271</v>
      </c>
      <c r="F94" s="25" t="s">
        <v>39</v>
      </c>
      <c r="G94" s="25" t="s">
        <v>65</v>
      </c>
      <c r="H94" s="17">
        <f t="shared" si="33"/>
        <v>47141.3</v>
      </c>
      <c r="I94" s="54">
        <v>7322.3</v>
      </c>
      <c r="J94" s="54">
        <f>122+7841.8</f>
        <v>7963.8</v>
      </c>
      <c r="K94" s="54">
        <f t="shared" si="42"/>
        <v>7963.8</v>
      </c>
      <c r="L94" s="54">
        <f t="shared" si="42"/>
        <v>7963.8</v>
      </c>
      <c r="M94" s="54">
        <f t="shared" si="41"/>
        <v>7963.8</v>
      </c>
      <c r="N94" s="54">
        <f t="shared" si="41"/>
        <v>7963.8</v>
      </c>
    </row>
    <row r="95" spans="1:14" s="56" customFormat="1" ht="38.25">
      <c r="A95" s="55"/>
      <c r="B95" s="20" t="s">
        <v>162</v>
      </c>
      <c r="C95" s="30" t="s">
        <v>31</v>
      </c>
      <c r="D95" s="11"/>
      <c r="E95" s="43" t="s">
        <v>33</v>
      </c>
      <c r="F95" s="43" t="s">
        <v>33</v>
      </c>
      <c r="G95" s="43" t="s">
        <v>33</v>
      </c>
      <c r="H95" s="17">
        <f t="shared" si="33"/>
        <v>2627.2299999999996</v>
      </c>
      <c r="I95" s="17">
        <f>SUM(I96:I100)</f>
        <v>1366.11</v>
      </c>
      <c r="J95" s="17">
        <f>SUM(J96:J105)</f>
        <v>1261.12</v>
      </c>
      <c r="K95" s="17">
        <f>SUM(K96:K100)</f>
        <v>0</v>
      </c>
      <c r="L95" s="17">
        <f>SUM(L96:L100)</f>
        <v>0</v>
      </c>
      <c r="M95" s="17">
        <f>SUM(M96:M100)</f>
        <v>0</v>
      </c>
      <c r="N95" s="17">
        <f>SUM(N96:N100)</f>
        <v>0</v>
      </c>
    </row>
    <row r="96" spans="1:14" s="6" customFormat="1" ht="34.5" customHeight="1">
      <c r="A96" s="57"/>
      <c r="B96" s="171" t="s">
        <v>135</v>
      </c>
      <c r="C96" s="174" t="s">
        <v>31</v>
      </c>
      <c r="D96" s="24" t="s">
        <v>35</v>
      </c>
      <c r="E96" s="47">
        <v>271</v>
      </c>
      <c r="F96" s="25" t="s">
        <v>93</v>
      </c>
      <c r="G96" s="25" t="s">
        <v>136</v>
      </c>
      <c r="H96" s="17">
        <f t="shared" si="33"/>
        <v>1000</v>
      </c>
      <c r="I96" s="26">
        <v>1000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</row>
    <row r="97" spans="1:14" s="6" customFormat="1" ht="34.5" customHeight="1">
      <c r="A97" s="57"/>
      <c r="B97" s="172"/>
      <c r="C97" s="175"/>
      <c r="D97" s="24" t="s">
        <v>36</v>
      </c>
      <c r="E97" s="47">
        <v>271</v>
      </c>
      <c r="F97" s="25" t="s">
        <v>93</v>
      </c>
      <c r="G97" s="25" t="s">
        <v>136</v>
      </c>
      <c r="H97" s="17">
        <f t="shared" si="33"/>
        <v>111.11</v>
      </c>
      <c r="I97" s="26">
        <v>111.11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</row>
    <row r="98" spans="1:14" s="6" customFormat="1" ht="34.5" customHeight="1">
      <c r="A98" s="57"/>
      <c r="B98" s="172"/>
      <c r="C98" s="175"/>
      <c r="D98" s="24" t="s">
        <v>34</v>
      </c>
      <c r="E98" s="47">
        <v>271</v>
      </c>
      <c r="F98" s="25" t="s">
        <v>93</v>
      </c>
      <c r="G98" s="25" t="s">
        <v>171</v>
      </c>
      <c r="H98" s="17">
        <f t="shared" si="33"/>
        <v>172.1</v>
      </c>
      <c r="I98" s="26">
        <v>172.1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</row>
    <row r="99" spans="1:14" s="6" customFormat="1" ht="34.5" customHeight="1">
      <c r="A99" s="57"/>
      <c r="B99" s="172"/>
      <c r="C99" s="175"/>
      <c r="D99" s="24" t="s">
        <v>35</v>
      </c>
      <c r="E99" s="47">
        <v>271</v>
      </c>
      <c r="F99" s="25" t="s">
        <v>93</v>
      </c>
      <c r="G99" s="25" t="s">
        <v>171</v>
      </c>
      <c r="H99" s="17">
        <f t="shared" si="33"/>
        <v>57.4</v>
      </c>
      <c r="I99" s="26">
        <v>57.4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</row>
    <row r="100" spans="1:14" s="6" customFormat="1" ht="34.5" customHeight="1">
      <c r="A100" s="57"/>
      <c r="B100" s="177"/>
      <c r="C100" s="176"/>
      <c r="D100" s="24" t="s">
        <v>36</v>
      </c>
      <c r="E100" s="47">
        <v>271</v>
      </c>
      <c r="F100" s="25" t="s">
        <v>93</v>
      </c>
      <c r="G100" s="25" t="s">
        <v>171</v>
      </c>
      <c r="H100" s="17">
        <f t="shared" si="33"/>
        <v>25.5</v>
      </c>
      <c r="I100" s="26">
        <v>25.5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</row>
    <row r="101" spans="1:14" s="6" customFormat="1" ht="34.5" customHeight="1">
      <c r="A101" s="57"/>
      <c r="B101" s="171" t="s">
        <v>135</v>
      </c>
      <c r="C101" s="174" t="s">
        <v>31</v>
      </c>
      <c r="D101" s="24" t="s">
        <v>35</v>
      </c>
      <c r="E101" s="47">
        <v>271</v>
      </c>
      <c r="F101" s="25" t="s">
        <v>37</v>
      </c>
      <c r="G101" s="25" t="s">
        <v>136</v>
      </c>
      <c r="H101" s="17">
        <f t="shared" si="33"/>
        <v>956.8</v>
      </c>
      <c r="I101" s="26">
        <v>0</v>
      </c>
      <c r="J101" s="26">
        <v>956.8</v>
      </c>
      <c r="K101" s="26">
        <v>0</v>
      </c>
      <c r="L101" s="26">
        <v>0</v>
      </c>
      <c r="M101" s="26">
        <v>0</v>
      </c>
      <c r="N101" s="26">
        <v>0</v>
      </c>
    </row>
    <row r="102" spans="1:14" s="6" customFormat="1" ht="34.5" customHeight="1">
      <c r="A102" s="57"/>
      <c r="B102" s="172"/>
      <c r="C102" s="175"/>
      <c r="D102" s="24" t="s">
        <v>36</v>
      </c>
      <c r="E102" s="47">
        <v>271</v>
      </c>
      <c r="F102" s="25" t="s">
        <v>37</v>
      </c>
      <c r="G102" s="25" t="s">
        <v>136</v>
      </c>
      <c r="H102" s="17">
        <f t="shared" si="33"/>
        <v>106.32</v>
      </c>
      <c r="I102" s="26">
        <v>0</v>
      </c>
      <c r="J102" s="26">
        <v>106.32</v>
      </c>
      <c r="K102" s="26">
        <v>0</v>
      </c>
      <c r="L102" s="26">
        <v>0</v>
      </c>
      <c r="M102" s="26">
        <v>0</v>
      </c>
      <c r="N102" s="26">
        <v>0</v>
      </c>
    </row>
    <row r="103" spans="1:14" s="6" customFormat="1" ht="34.5" customHeight="1">
      <c r="A103" s="57"/>
      <c r="B103" s="172"/>
      <c r="C103" s="175"/>
      <c r="D103" s="24" t="s">
        <v>34</v>
      </c>
      <c r="E103" s="47">
        <v>271</v>
      </c>
      <c r="F103" s="25" t="s">
        <v>37</v>
      </c>
      <c r="G103" s="25" t="s">
        <v>171</v>
      </c>
      <c r="H103" s="17">
        <f t="shared" si="33"/>
        <v>133.65</v>
      </c>
      <c r="I103" s="26">
        <v>0</v>
      </c>
      <c r="J103" s="26">
        <v>133.65</v>
      </c>
      <c r="K103" s="26">
        <v>0</v>
      </c>
      <c r="L103" s="26">
        <v>0</v>
      </c>
      <c r="M103" s="26">
        <v>0</v>
      </c>
      <c r="N103" s="26">
        <v>0</v>
      </c>
    </row>
    <row r="104" spans="1:14" s="6" customFormat="1" ht="34.5" customHeight="1">
      <c r="A104" s="57"/>
      <c r="B104" s="172"/>
      <c r="C104" s="175"/>
      <c r="D104" s="24" t="s">
        <v>35</v>
      </c>
      <c r="E104" s="47">
        <v>271</v>
      </c>
      <c r="F104" s="25" t="s">
        <v>37</v>
      </c>
      <c r="G104" s="25" t="s">
        <v>171</v>
      </c>
      <c r="H104" s="17">
        <f aca="true" t="shared" si="43" ref="H104:H122">SUM(I104:N104)</f>
        <v>44.55</v>
      </c>
      <c r="I104" s="26">
        <v>0</v>
      </c>
      <c r="J104" s="26">
        <v>44.55</v>
      </c>
      <c r="K104" s="26">
        <v>0</v>
      </c>
      <c r="L104" s="26">
        <v>0</v>
      </c>
      <c r="M104" s="26">
        <v>0</v>
      </c>
      <c r="N104" s="26">
        <v>0</v>
      </c>
    </row>
    <row r="105" spans="1:14" s="6" customFormat="1" ht="34.5" customHeight="1">
      <c r="A105" s="57"/>
      <c r="B105" s="173"/>
      <c r="C105" s="176"/>
      <c r="D105" s="24" t="s">
        <v>36</v>
      </c>
      <c r="E105" s="47">
        <v>271</v>
      </c>
      <c r="F105" s="25" t="s">
        <v>37</v>
      </c>
      <c r="G105" s="25" t="s">
        <v>171</v>
      </c>
      <c r="H105" s="17">
        <f t="shared" si="43"/>
        <v>19.8</v>
      </c>
      <c r="I105" s="26">
        <v>0</v>
      </c>
      <c r="J105" s="26">
        <v>19.8</v>
      </c>
      <c r="K105" s="26">
        <v>0</v>
      </c>
      <c r="L105" s="26">
        <v>0</v>
      </c>
      <c r="M105" s="26">
        <v>0</v>
      </c>
      <c r="N105" s="26">
        <v>0</v>
      </c>
    </row>
    <row r="106" spans="1:14" s="31" customFormat="1" ht="25.5">
      <c r="A106" s="170" t="s">
        <v>81</v>
      </c>
      <c r="B106" s="162" t="s">
        <v>16</v>
      </c>
      <c r="C106" s="168" t="s">
        <v>31</v>
      </c>
      <c r="D106" s="11" t="s">
        <v>97</v>
      </c>
      <c r="E106" s="11" t="s">
        <v>33</v>
      </c>
      <c r="F106" s="40" t="s">
        <v>33</v>
      </c>
      <c r="G106" s="40" t="s">
        <v>33</v>
      </c>
      <c r="H106" s="17">
        <f t="shared" si="43"/>
        <v>53806.600000000006</v>
      </c>
      <c r="I106" s="17">
        <f aca="true" t="shared" si="44" ref="I106:N106">I109</f>
        <v>9669.7</v>
      </c>
      <c r="J106" s="17">
        <f t="shared" si="44"/>
        <v>8709.7</v>
      </c>
      <c r="K106" s="17">
        <f t="shared" si="44"/>
        <v>8652.8</v>
      </c>
      <c r="L106" s="17">
        <f t="shared" si="44"/>
        <v>8924.8</v>
      </c>
      <c r="M106" s="17">
        <f t="shared" si="44"/>
        <v>8924.8</v>
      </c>
      <c r="N106" s="17">
        <f t="shared" si="44"/>
        <v>8924.8</v>
      </c>
    </row>
    <row r="107" spans="1:14" s="31" customFormat="1" ht="25.5">
      <c r="A107" s="170"/>
      <c r="B107" s="162"/>
      <c r="C107" s="168"/>
      <c r="D107" s="24" t="s">
        <v>35</v>
      </c>
      <c r="E107" s="40" t="s">
        <v>33</v>
      </c>
      <c r="F107" s="40" t="s">
        <v>33</v>
      </c>
      <c r="G107" s="40" t="s">
        <v>33</v>
      </c>
      <c r="H107" s="17">
        <f t="shared" si="43"/>
        <v>47684.200000000004</v>
      </c>
      <c r="I107" s="17">
        <f aca="true" t="shared" si="45" ref="I107:N107">I113</f>
        <v>7482</v>
      </c>
      <c r="J107" s="17">
        <f t="shared" si="45"/>
        <v>7607.1</v>
      </c>
      <c r="K107" s="17">
        <f t="shared" si="45"/>
        <v>7911.4</v>
      </c>
      <c r="L107" s="17">
        <f t="shared" si="45"/>
        <v>8227.9</v>
      </c>
      <c r="M107" s="17">
        <f t="shared" si="45"/>
        <v>8227.9</v>
      </c>
      <c r="N107" s="17">
        <f t="shared" si="45"/>
        <v>8227.9</v>
      </c>
    </row>
    <row r="108" spans="1:14" s="31" customFormat="1" ht="38.25">
      <c r="A108" s="170"/>
      <c r="B108" s="162"/>
      <c r="C108" s="168"/>
      <c r="D108" s="24" t="s">
        <v>36</v>
      </c>
      <c r="E108" s="40" t="s">
        <v>33</v>
      </c>
      <c r="F108" s="40" t="s">
        <v>33</v>
      </c>
      <c r="G108" s="40" t="s">
        <v>33</v>
      </c>
      <c r="H108" s="17">
        <f t="shared" si="43"/>
        <v>6122.399999999999</v>
      </c>
      <c r="I108" s="17">
        <f aca="true" t="shared" si="46" ref="I108:N108">I110+I111+I112</f>
        <v>2187.7</v>
      </c>
      <c r="J108" s="17">
        <f t="shared" si="46"/>
        <v>1102.6</v>
      </c>
      <c r="K108" s="17">
        <f t="shared" si="46"/>
        <v>741.4</v>
      </c>
      <c r="L108" s="17">
        <f t="shared" si="46"/>
        <v>696.9</v>
      </c>
      <c r="M108" s="17">
        <f t="shared" si="46"/>
        <v>696.9</v>
      </c>
      <c r="N108" s="17">
        <f t="shared" si="46"/>
        <v>696.9</v>
      </c>
    </row>
    <row r="109" spans="1:14" s="31" customFormat="1" ht="38.25">
      <c r="A109" s="59"/>
      <c r="B109" s="20" t="s">
        <v>0</v>
      </c>
      <c r="C109" s="30" t="s">
        <v>31</v>
      </c>
      <c r="D109" s="11"/>
      <c r="E109" s="40" t="s">
        <v>33</v>
      </c>
      <c r="F109" s="40" t="s">
        <v>33</v>
      </c>
      <c r="G109" s="40" t="s">
        <v>33</v>
      </c>
      <c r="H109" s="17">
        <f t="shared" si="43"/>
        <v>53806.600000000006</v>
      </c>
      <c r="I109" s="17">
        <f aca="true" t="shared" si="47" ref="I109:N109">SUM(I110:I113)</f>
        <v>9669.7</v>
      </c>
      <c r="J109" s="17">
        <f t="shared" si="47"/>
        <v>8709.7</v>
      </c>
      <c r="K109" s="17">
        <f t="shared" si="47"/>
        <v>8652.8</v>
      </c>
      <c r="L109" s="17">
        <f t="shared" si="47"/>
        <v>8924.8</v>
      </c>
      <c r="M109" s="17">
        <f t="shared" si="47"/>
        <v>8924.8</v>
      </c>
      <c r="N109" s="17">
        <f t="shared" si="47"/>
        <v>8924.8</v>
      </c>
    </row>
    <row r="110" spans="1:14" ht="38.25">
      <c r="A110" s="60"/>
      <c r="B110" s="38" t="s">
        <v>12</v>
      </c>
      <c r="C110" s="21" t="s">
        <v>31</v>
      </c>
      <c r="D110" s="24" t="s">
        <v>36</v>
      </c>
      <c r="E110" s="61" t="s">
        <v>38</v>
      </c>
      <c r="F110" s="61" t="s">
        <v>43</v>
      </c>
      <c r="G110" s="61" t="s">
        <v>83</v>
      </c>
      <c r="H110" s="17">
        <f t="shared" si="43"/>
        <v>5629.999999999999</v>
      </c>
      <c r="I110" s="26">
        <v>1695.3</v>
      </c>
      <c r="J110" s="26">
        <v>1102.6</v>
      </c>
      <c r="K110" s="26">
        <v>741.4</v>
      </c>
      <c r="L110" s="26">
        <v>696.9</v>
      </c>
      <c r="M110" s="26">
        <f>L110</f>
        <v>696.9</v>
      </c>
      <c r="N110" s="26">
        <f>M110</f>
        <v>696.9</v>
      </c>
    </row>
    <row r="111" spans="1:14" ht="38.25">
      <c r="A111" s="60"/>
      <c r="B111" s="38" t="s">
        <v>13</v>
      </c>
      <c r="C111" s="21" t="s">
        <v>31</v>
      </c>
      <c r="D111" s="24" t="s">
        <v>36</v>
      </c>
      <c r="E111" s="61" t="s">
        <v>38</v>
      </c>
      <c r="F111" s="61" t="s">
        <v>43</v>
      </c>
      <c r="G111" s="61" t="s">
        <v>84</v>
      </c>
      <c r="H111" s="17">
        <f t="shared" si="43"/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</row>
    <row r="112" spans="1:14" ht="38.25">
      <c r="A112" s="27"/>
      <c r="B112" s="23" t="s">
        <v>123</v>
      </c>
      <c r="C112" s="21" t="s">
        <v>31</v>
      </c>
      <c r="D112" s="24" t="s">
        <v>36</v>
      </c>
      <c r="E112" s="25" t="s">
        <v>38</v>
      </c>
      <c r="F112" s="25" t="s">
        <v>43</v>
      </c>
      <c r="G112" s="25" t="s">
        <v>124</v>
      </c>
      <c r="H112" s="17">
        <f t="shared" si="43"/>
        <v>492.4</v>
      </c>
      <c r="I112" s="26">
        <v>492.4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</row>
    <row r="113" spans="1:14" ht="36">
      <c r="A113" s="62"/>
      <c r="B113" s="49" t="s">
        <v>163</v>
      </c>
      <c r="C113" s="21" t="s">
        <v>31</v>
      </c>
      <c r="D113" s="24" t="s">
        <v>35</v>
      </c>
      <c r="E113" s="61" t="s">
        <v>38</v>
      </c>
      <c r="F113" s="61" t="s">
        <v>39</v>
      </c>
      <c r="G113" s="61" t="s">
        <v>85</v>
      </c>
      <c r="H113" s="17">
        <f t="shared" si="43"/>
        <v>47684.200000000004</v>
      </c>
      <c r="I113" s="54">
        <v>7482</v>
      </c>
      <c r="J113" s="26">
        <v>7607.1</v>
      </c>
      <c r="K113" s="54">
        <v>7911.4</v>
      </c>
      <c r="L113" s="54">
        <v>8227.9</v>
      </c>
      <c r="M113" s="54">
        <f>L113</f>
        <v>8227.9</v>
      </c>
      <c r="N113" s="54">
        <f>M113</f>
        <v>8227.9</v>
      </c>
    </row>
    <row r="114" spans="1:14" s="31" customFormat="1" ht="25.5" customHeight="1">
      <c r="A114" s="170" t="s">
        <v>82</v>
      </c>
      <c r="B114" s="162" t="s">
        <v>17</v>
      </c>
      <c r="C114" s="168" t="s">
        <v>31</v>
      </c>
      <c r="D114" s="11" t="s">
        <v>97</v>
      </c>
      <c r="E114" s="63" t="s">
        <v>33</v>
      </c>
      <c r="F114" s="64" t="s">
        <v>33</v>
      </c>
      <c r="G114" s="64" t="s">
        <v>33</v>
      </c>
      <c r="H114" s="17">
        <f t="shared" si="43"/>
        <v>48494.826</v>
      </c>
      <c r="I114" s="17">
        <f aca="true" t="shared" si="48" ref="I114:N114">I117+I119+I121</f>
        <v>9207.766</v>
      </c>
      <c r="J114" s="17">
        <f t="shared" si="48"/>
        <v>10332.099999999999</v>
      </c>
      <c r="K114" s="17">
        <f t="shared" si="48"/>
        <v>7502.71</v>
      </c>
      <c r="L114" s="17">
        <f t="shared" si="48"/>
        <v>7150.75</v>
      </c>
      <c r="M114" s="17">
        <f t="shared" si="48"/>
        <v>7150.75</v>
      </c>
      <c r="N114" s="17">
        <f t="shared" si="48"/>
        <v>7150.75</v>
      </c>
    </row>
    <row r="115" spans="1:14" s="31" customFormat="1" ht="25.5">
      <c r="A115" s="170"/>
      <c r="B115" s="162"/>
      <c r="C115" s="168"/>
      <c r="D115" s="24" t="s">
        <v>35</v>
      </c>
      <c r="E115" s="63" t="s">
        <v>33</v>
      </c>
      <c r="F115" s="64" t="s">
        <v>33</v>
      </c>
      <c r="G115" s="64" t="s">
        <v>33</v>
      </c>
      <c r="H115" s="17">
        <f t="shared" si="43"/>
        <v>7969.7660000000005</v>
      </c>
      <c r="I115" s="17">
        <f aca="true" t="shared" si="49" ref="I115:N115">I119</f>
        <v>933.966</v>
      </c>
      <c r="J115" s="17">
        <f t="shared" si="49"/>
        <v>1398.6</v>
      </c>
      <c r="K115" s="17">
        <f t="shared" si="49"/>
        <v>1409.3</v>
      </c>
      <c r="L115" s="17">
        <f t="shared" si="49"/>
        <v>1409.3</v>
      </c>
      <c r="M115" s="17">
        <f t="shared" si="49"/>
        <v>1409.3</v>
      </c>
      <c r="N115" s="17">
        <f t="shared" si="49"/>
        <v>1409.3</v>
      </c>
    </row>
    <row r="116" spans="1:14" s="31" customFormat="1" ht="38.25">
      <c r="A116" s="170"/>
      <c r="B116" s="162"/>
      <c r="C116" s="168"/>
      <c r="D116" s="24" t="s">
        <v>36</v>
      </c>
      <c r="E116" s="63" t="s">
        <v>33</v>
      </c>
      <c r="F116" s="64" t="s">
        <v>33</v>
      </c>
      <c r="G116" s="64" t="s">
        <v>33</v>
      </c>
      <c r="H116" s="17">
        <f t="shared" si="43"/>
        <v>40525.06</v>
      </c>
      <c r="I116" s="17">
        <f aca="true" t="shared" si="50" ref="I116:N116">I117+I121</f>
        <v>8273.8</v>
      </c>
      <c r="J116" s="17">
        <f t="shared" si="50"/>
        <v>8933.5</v>
      </c>
      <c r="K116" s="17">
        <f t="shared" si="50"/>
        <v>6093.41</v>
      </c>
      <c r="L116" s="17">
        <f t="shared" si="50"/>
        <v>5741.450000000001</v>
      </c>
      <c r="M116" s="17">
        <f t="shared" si="50"/>
        <v>5741.450000000001</v>
      </c>
      <c r="N116" s="17">
        <f t="shared" si="50"/>
        <v>5741.450000000001</v>
      </c>
    </row>
    <row r="117" spans="1:14" s="31" customFormat="1" ht="30" customHeight="1">
      <c r="A117" s="58"/>
      <c r="B117" s="33" t="s">
        <v>75</v>
      </c>
      <c r="C117" s="30" t="s">
        <v>31</v>
      </c>
      <c r="D117" s="20"/>
      <c r="E117" s="64" t="s">
        <v>33</v>
      </c>
      <c r="F117" s="64" t="s">
        <v>33</v>
      </c>
      <c r="G117" s="64" t="s">
        <v>33</v>
      </c>
      <c r="H117" s="17">
        <f t="shared" si="43"/>
        <v>15291.3</v>
      </c>
      <c r="I117" s="17">
        <f aca="true" t="shared" si="51" ref="I117:N117">SUM(I118:I118)</f>
        <v>3036.1</v>
      </c>
      <c r="J117" s="17">
        <f t="shared" si="51"/>
        <v>3540.1</v>
      </c>
      <c r="K117" s="17">
        <f t="shared" si="51"/>
        <v>2279.95</v>
      </c>
      <c r="L117" s="17">
        <f t="shared" si="51"/>
        <v>2145.05</v>
      </c>
      <c r="M117" s="17">
        <f t="shared" si="51"/>
        <v>2145.05</v>
      </c>
      <c r="N117" s="17">
        <f t="shared" si="51"/>
        <v>2145.05</v>
      </c>
    </row>
    <row r="118" spans="1:14" ht="38.25">
      <c r="A118" s="65"/>
      <c r="B118" s="34" t="s">
        <v>164</v>
      </c>
      <c r="C118" s="21" t="s">
        <v>31</v>
      </c>
      <c r="D118" s="24" t="s">
        <v>36</v>
      </c>
      <c r="E118" s="61" t="s">
        <v>38</v>
      </c>
      <c r="F118" s="61" t="s">
        <v>41</v>
      </c>
      <c r="G118" s="61" t="s">
        <v>86</v>
      </c>
      <c r="H118" s="17">
        <f t="shared" si="43"/>
        <v>15291.3</v>
      </c>
      <c r="I118" s="54">
        <v>3036.1</v>
      </c>
      <c r="J118" s="54">
        <v>3540.1</v>
      </c>
      <c r="K118" s="54">
        <v>2279.95</v>
      </c>
      <c r="L118" s="54">
        <v>2145.05</v>
      </c>
      <c r="M118" s="54">
        <f>L118</f>
        <v>2145.05</v>
      </c>
      <c r="N118" s="54">
        <f>M118</f>
        <v>2145.05</v>
      </c>
    </row>
    <row r="119" spans="1:14" s="31" customFormat="1" ht="39" customHeight="1">
      <c r="A119" s="66"/>
      <c r="B119" s="33" t="s">
        <v>76</v>
      </c>
      <c r="C119" s="30" t="s">
        <v>31</v>
      </c>
      <c r="D119" s="20"/>
      <c r="E119" s="63" t="s">
        <v>33</v>
      </c>
      <c r="F119" s="63" t="s">
        <v>33</v>
      </c>
      <c r="G119" s="63" t="s">
        <v>33</v>
      </c>
      <c r="H119" s="17">
        <f t="shared" si="43"/>
        <v>7969.7660000000005</v>
      </c>
      <c r="I119" s="17">
        <f aca="true" t="shared" si="52" ref="I119:N119">SUM(I120:I120)</f>
        <v>933.966</v>
      </c>
      <c r="J119" s="17">
        <f t="shared" si="52"/>
        <v>1398.6</v>
      </c>
      <c r="K119" s="17">
        <f t="shared" si="52"/>
        <v>1409.3</v>
      </c>
      <c r="L119" s="17">
        <f t="shared" si="52"/>
        <v>1409.3</v>
      </c>
      <c r="M119" s="17">
        <f t="shared" si="52"/>
        <v>1409.3</v>
      </c>
      <c r="N119" s="17">
        <f t="shared" si="52"/>
        <v>1409.3</v>
      </c>
    </row>
    <row r="120" spans="1:14" ht="48">
      <c r="A120" s="66"/>
      <c r="B120" s="34" t="s">
        <v>14</v>
      </c>
      <c r="C120" s="21" t="s">
        <v>31</v>
      </c>
      <c r="D120" s="24" t="s">
        <v>35</v>
      </c>
      <c r="E120" s="61" t="s">
        <v>38</v>
      </c>
      <c r="F120" s="61" t="s">
        <v>41</v>
      </c>
      <c r="G120" s="61" t="s">
        <v>87</v>
      </c>
      <c r="H120" s="17">
        <f t="shared" si="43"/>
        <v>7969.7660000000005</v>
      </c>
      <c r="I120" s="54">
        <v>933.966</v>
      </c>
      <c r="J120" s="26">
        <v>1398.6</v>
      </c>
      <c r="K120" s="54">
        <v>1409.3</v>
      </c>
      <c r="L120" s="54">
        <v>1409.3</v>
      </c>
      <c r="M120" s="54">
        <f>L120</f>
        <v>1409.3</v>
      </c>
      <c r="N120" s="54">
        <f>M120</f>
        <v>1409.3</v>
      </c>
    </row>
    <row r="121" spans="1:14" s="31" customFormat="1" ht="25.5">
      <c r="A121" s="66"/>
      <c r="B121" s="33" t="s">
        <v>89</v>
      </c>
      <c r="C121" s="30" t="s">
        <v>31</v>
      </c>
      <c r="D121" s="20"/>
      <c r="E121" s="63" t="s">
        <v>33</v>
      </c>
      <c r="F121" s="63" t="s">
        <v>33</v>
      </c>
      <c r="G121" s="63" t="s">
        <v>33</v>
      </c>
      <c r="H121" s="17">
        <f t="shared" si="43"/>
        <v>25233.760000000002</v>
      </c>
      <c r="I121" s="17">
        <f aca="true" t="shared" si="53" ref="I121:N121">SUM(I122:I122)</f>
        <v>5237.7</v>
      </c>
      <c r="J121" s="17">
        <f t="shared" si="53"/>
        <v>5393.4</v>
      </c>
      <c r="K121" s="17">
        <f t="shared" si="53"/>
        <v>3813.46</v>
      </c>
      <c r="L121" s="17">
        <f t="shared" si="53"/>
        <v>3596.4</v>
      </c>
      <c r="M121" s="17">
        <f t="shared" si="53"/>
        <v>3596.4</v>
      </c>
      <c r="N121" s="17">
        <f t="shared" si="53"/>
        <v>3596.4</v>
      </c>
    </row>
    <row r="122" spans="1:14" ht="48">
      <c r="A122" s="67"/>
      <c r="B122" s="49" t="s">
        <v>165</v>
      </c>
      <c r="C122" s="21" t="s">
        <v>31</v>
      </c>
      <c r="D122" s="24" t="s">
        <v>36</v>
      </c>
      <c r="E122" s="61" t="s">
        <v>38</v>
      </c>
      <c r="F122" s="61" t="s">
        <v>41</v>
      </c>
      <c r="G122" s="61" t="s">
        <v>88</v>
      </c>
      <c r="H122" s="17">
        <f t="shared" si="43"/>
        <v>25233.760000000002</v>
      </c>
      <c r="I122" s="54">
        <v>5237.7</v>
      </c>
      <c r="J122" s="54">
        <v>5393.4</v>
      </c>
      <c r="K122" s="54">
        <v>3813.46</v>
      </c>
      <c r="L122" s="54">
        <v>3596.4</v>
      </c>
      <c r="M122" s="54">
        <f>L122</f>
        <v>3596.4</v>
      </c>
      <c r="N122" s="54">
        <f>M122</f>
        <v>3596.4</v>
      </c>
    </row>
    <row r="123" spans="5:8" ht="15">
      <c r="E123" s="68"/>
      <c r="F123" s="68"/>
      <c r="G123" s="68"/>
      <c r="H123" s="68"/>
    </row>
    <row r="124" spans="5:8" ht="15">
      <c r="E124" s="68"/>
      <c r="F124" s="68"/>
      <c r="G124" s="68"/>
      <c r="H124" s="68"/>
    </row>
    <row r="125" spans="5:8" ht="15">
      <c r="E125" s="68"/>
      <c r="F125" s="68"/>
      <c r="G125" s="68"/>
      <c r="H125" s="68"/>
    </row>
    <row r="126" spans="2:14" s="70" customFormat="1" ht="35.25" customHeight="1">
      <c r="B126" s="70" t="s">
        <v>170</v>
      </c>
      <c r="C126" s="71"/>
      <c r="D126" s="71"/>
      <c r="E126" s="76"/>
      <c r="F126" s="70" t="s">
        <v>175</v>
      </c>
      <c r="G126" s="72"/>
      <c r="H126" s="72"/>
      <c r="I126" s="73"/>
      <c r="J126" s="74"/>
      <c r="K126" s="74"/>
      <c r="L126" s="74"/>
      <c r="M126" s="74"/>
      <c r="N126" s="74"/>
    </row>
    <row r="127" spans="5:9" ht="15">
      <c r="E127" s="68"/>
      <c r="F127" s="68"/>
      <c r="G127" s="68"/>
      <c r="H127" s="68"/>
      <c r="I127" s="75"/>
    </row>
    <row r="128" spans="6:9" ht="15">
      <c r="F128" s="68"/>
      <c r="G128" s="68"/>
      <c r="H128" s="68"/>
      <c r="I128" s="75"/>
    </row>
    <row r="129" spans="6:8" ht="15">
      <c r="F129" s="68"/>
      <c r="G129" s="68"/>
      <c r="H129" s="68"/>
    </row>
    <row r="130" spans="6:8" ht="15">
      <c r="F130" s="68"/>
      <c r="G130" s="68"/>
      <c r="H130" s="68"/>
    </row>
  </sheetData>
  <sheetProtection/>
  <mergeCells count="50">
    <mergeCell ref="A68:A69"/>
    <mergeCell ref="B68:B69"/>
    <mergeCell ref="A4:N4"/>
    <mergeCell ref="A8:A11"/>
    <mergeCell ref="A5:A6"/>
    <mergeCell ref="D5:D6"/>
    <mergeCell ref="I5:N5"/>
    <mergeCell ref="C68:C69"/>
    <mergeCell ref="A58:A60"/>
    <mergeCell ref="A52:A54"/>
    <mergeCell ref="A86:A89"/>
    <mergeCell ref="B86:B89"/>
    <mergeCell ref="A114:A116"/>
    <mergeCell ref="C114:C116"/>
    <mergeCell ref="B114:B116"/>
    <mergeCell ref="A106:A108"/>
    <mergeCell ref="B101:B105"/>
    <mergeCell ref="C101:C105"/>
    <mergeCell ref="B96:B100"/>
    <mergeCell ref="B83:B84"/>
    <mergeCell ref="C83:C84"/>
    <mergeCell ref="C106:C108"/>
    <mergeCell ref="C96:C100"/>
    <mergeCell ref="C86:C89"/>
    <mergeCell ref="B106:B108"/>
    <mergeCell ref="L1:N1"/>
    <mergeCell ref="A26:A29"/>
    <mergeCell ref="B26:B29"/>
    <mergeCell ref="C26:C29"/>
    <mergeCell ref="A12:A14"/>
    <mergeCell ref="B12:B14"/>
    <mergeCell ref="C12:C14"/>
    <mergeCell ref="L2:N2"/>
    <mergeCell ref="D1:G1"/>
    <mergeCell ref="B5:B6"/>
    <mergeCell ref="A50:A51"/>
    <mergeCell ref="B50:B51"/>
    <mergeCell ref="C50:C51"/>
    <mergeCell ref="B56:B57"/>
    <mergeCell ref="C56:C57"/>
    <mergeCell ref="B52:B54"/>
    <mergeCell ref="C52:C54"/>
    <mergeCell ref="B66:B67"/>
    <mergeCell ref="E5:G5"/>
    <mergeCell ref="C58:C60"/>
    <mergeCell ref="B58:B60"/>
    <mergeCell ref="B37:B38"/>
    <mergeCell ref="C37:C38"/>
    <mergeCell ref="B8:B11"/>
    <mergeCell ref="C8:C11"/>
  </mergeCells>
  <printOptions/>
  <pageMargins left="0.1968503937007874" right="0.1968503937007874" top="0.46" bottom="0.11811023622047245" header="0.5118110236220472" footer="0.5118110236220472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9"/>
  <sheetViews>
    <sheetView zoomScale="85" zoomScaleNormal="85" zoomScalePageLayoutView="0" workbookViewId="0" topLeftCell="B4">
      <pane ySplit="5085" topLeftCell="A82" activePane="bottomLeft" state="split"/>
      <selection pane="topLeft" activeCell="J11" sqref="J11"/>
      <selection pane="bottomLeft" activeCell="J65" sqref="J65"/>
    </sheetView>
  </sheetViews>
  <sheetFormatPr defaultColWidth="8.7109375" defaultRowHeight="12.75"/>
  <cols>
    <col min="1" max="1" width="5.7109375" style="8" customWidth="1"/>
    <col min="2" max="2" width="43.421875" style="8" customWidth="1"/>
    <col min="3" max="3" width="16.00390625" style="8" customWidth="1"/>
    <col min="4" max="4" width="13.421875" style="8" customWidth="1"/>
    <col min="5" max="5" width="7.7109375" style="8" customWidth="1"/>
    <col min="6" max="6" width="7.00390625" style="8" customWidth="1"/>
    <col min="7" max="7" width="12.140625" style="8" customWidth="1"/>
    <col min="8" max="8" width="13.8515625" style="8" bestFit="1" customWidth="1"/>
    <col min="9" max="9" width="14.57421875" style="6" customWidth="1"/>
    <col min="10" max="10" width="14.57421875" style="69" customWidth="1"/>
    <col min="11" max="11" width="17.00390625" style="69" customWidth="1"/>
    <col min="12" max="14" width="14.57421875" style="69" customWidth="1"/>
    <col min="15" max="16384" width="8.7109375" style="8" customWidth="1"/>
  </cols>
  <sheetData>
    <row r="1" spans="1:14" ht="18.75">
      <c r="A1" s="3"/>
      <c r="B1" s="4"/>
      <c r="C1" s="4"/>
      <c r="D1" s="185"/>
      <c r="E1" s="185"/>
      <c r="F1" s="185"/>
      <c r="G1" s="185"/>
      <c r="H1" s="5"/>
      <c r="J1" s="7"/>
      <c r="K1" s="7"/>
      <c r="L1" s="182" t="s">
        <v>18</v>
      </c>
      <c r="M1" s="182"/>
      <c r="N1" s="182"/>
    </row>
    <row r="2" spans="1:14" ht="18.75">
      <c r="A2" s="3"/>
      <c r="B2" s="4"/>
      <c r="C2" s="4"/>
      <c r="D2" s="9"/>
      <c r="E2" s="5"/>
      <c r="F2" s="5"/>
      <c r="G2" s="5"/>
      <c r="H2" s="5"/>
      <c r="J2" s="7"/>
      <c r="K2" s="7"/>
      <c r="L2" s="182" t="s">
        <v>19</v>
      </c>
      <c r="M2" s="182"/>
      <c r="N2" s="182"/>
    </row>
    <row r="3" spans="1:14" ht="16.5">
      <c r="A3" s="3"/>
      <c r="J3" s="10"/>
      <c r="K3" s="10"/>
      <c r="L3" s="10"/>
      <c r="M3" s="10"/>
      <c r="N3" s="10"/>
    </row>
    <row r="4" spans="1:14" ht="49.5" customHeight="1">
      <c r="A4" s="163" t="s">
        <v>105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4" ht="60.75" customHeight="1">
      <c r="A5" s="165" t="s">
        <v>20</v>
      </c>
      <c r="B5" s="186" t="s">
        <v>21</v>
      </c>
      <c r="C5" s="11" t="s">
        <v>67</v>
      </c>
      <c r="D5" s="166" t="s">
        <v>22</v>
      </c>
      <c r="E5" s="186" t="s">
        <v>23</v>
      </c>
      <c r="F5" s="186"/>
      <c r="G5" s="186"/>
      <c r="H5" s="12" t="s">
        <v>24</v>
      </c>
      <c r="I5" s="167" t="s">
        <v>25</v>
      </c>
      <c r="J5" s="167"/>
      <c r="K5" s="167"/>
      <c r="L5" s="167"/>
      <c r="M5" s="167"/>
      <c r="N5" s="167"/>
    </row>
    <row r="6" spans="1:14" ht="39" customHeight="1">
      <c r="A6" s="165"/>
      <c r="B6" s="186"/>
      <c r="C6" s="11" t="s">
        <v>66</v>
      </c>
      <c r="D6" s="166"/>
      <c r="E6" s="13" t="s">
        <v>26</v>
      </c>
      <c r="F6" s="13" t="s">
        <v>27</v>
      </c>
      <c r="G6" s="13" t="s">
        <v>47</v>
      </c>
      <c r="H6" s="13" t="s">
        <v>28</v>
      </c>
      <c r="I6" s="13" t="s">
        <v>29</v>
      </c>
      <c r="J6" s="13" t="s">
        <v>30</v>
      </c>
      <c r="K6" s="13" t="s">
        <v>109</v>
      </c>
      <c r="L6" s="13" t="s">
        <v>110</v>
      </c>
      <c r="M6" s="13" t="s">
        <v>111</v>
      </c>
      <c r="N6" s="13" t="s">
        <v>112</v>
      </c>
    </row>
    <row r="7" spans="1:14" s="14" customFormat="1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13</v>
      </c>
    </row>
    <row r="8" spans="1:14" s="18" customFormat="1" ht="26.25" customHeight="1">
      <c r="A8" s="164" t="s">
        <v>44</v>
      </c>
      <c r="B8" s="191" t="s">
        <v>106</v>
      </c>
      <c r="C8" s="192" t="s">
        <v>31</v>
      </c>
      <c r="D8" s="16" t="s">
        <v>32</v>
      </c>
      <c r="E8" s="15" t="s">
        <v>33</v>
      </c>
      <c r="F8" s="15" t="s">
        <v>33</v>
      </c>
      <c r="G8" s="15" t="s">
        <v>33</v>
      </c>
      <c r="H8" s="17">
        <f aca="true" t="shared" si="0" ref="H8:H79">SUM(I8:N8)</f>
        <v>2755115.116</v>
      </c>
      <c r="I8" s="17">
        <f aca="true" t="shared" si="1" ref="I8:N8">I12+I26+I60+I76+I92+I95+I115+I123</f>
        <v>545537.8759999999</v>
      </c>
      <c r="J8" s="17">
        <f t="shared" si="1"/>
        <v>507041.19</v>
      </c>
      <c r="K8" s="17">
        <f t="shared" si="1"/>
        <v>432366.19999999995</v>
      </c>
      <c r="L8" s="17">
        <f t="shared" si="1"/>
        <v>423389.95</v>
      </c>
      <c r="M8" s="17">
        <f t="shared" si="1"/>
        <v>423389.95</v>
      </c>
      <c r="N8" s="17">
        <f t="shared" si="1"/>
        <v>423389.95</v>
      </c>
    </row>
    <row r="9" spans="1:14" s="18" customFormat="1" ht="29.25" customHeight="1">
      <c r="A9" s="164"/>
      <c r="B9" s="191"/>
      <c r="C9" s="192"/>
      <c r="D9" s="11" t="s">
        <v>34</v>
      </c>
      <c r="E9" s="15" t="s">
        <v>33</v>
      </c>
      <c r="F9" s="15" t="s">
        <v>33</v>
      </c>
      <c r="G9" s="15" t="s">
        <v>33</v>
      </c>
      <c r="H9" s="17">
        <f t="shared" si="0"/>
        <v>11833.875</v>
      </c>
      <c r="I9" s="17">
        <f aca="true" t="shared" si="2" ref="I9:N9">I27+I96+I61</f>
        <v>1439.1999999999998</v>
      </c>
      <c r="J9" s="17">
        <f t="shared" si="2"/>
        <v>6905.775</v>
      </c>
      <c r="K9" s="17">
        <f t="shared" si="2"/>
        <v>846.8</v>
      </c>
      <c r="L9" s="17">
        <f t="shared" si="2"/>
        <v>880.7</v>
      </c>
      <c r="M9" s="17">
        <f t="shared" si="2"/>
        <v>880.7</v>
      </c>
      <c r="N9" s="17">
        <f t="shared" si="2"/>
        <v>880.7</v>
      </c>
    </row>
    <row r="10" spans="1:14" s="18" customFormat="1" ht="29.25" customHeight="1">
      <c r="A10" s="164"/>
      <c r="B10" s="191"/>
      <c r="C10" s="192"/>
      <c r="D10" s="11" t="s">
        <v>35</v>
      </c>
      <c r="E10" s="15" t="s">
        <v>33</v>
      </c>
      <c r="F10" s="15" t="s">
        <v>33</v>
      </c>
      <c r="G10" s="15" t="s">
        <v>33</v>
      </c>
      <c r="H10" s="17">
        <f t="shared" si="0"/>
        <v>1833114.491</v>
      </c>
      <c r="I10" s="17">
        <f aca="true" t="shared" si="3" ref="I10:N10">I13+I28+I62+I97+I116+I124</f>
        <v>320153.46599999996</v>
      </c>
      <c r="J10" s="17">
        <f t="shared" si="3"/>
        <v>302323.52499999997</v>
      </c>
      <c r="K10" s="17">
        <f t="shared" si="3"/>
        <v>302422</v>
      </c>
      <c r="L10" s="17">
        <f t="shared" si="3"/>
        <v>302738.5</v>
      </c>
      <c r="M10" s="17">
        <f t="shared" si="3"/>
        <v>302738.5</v>
      </c>
      <c r="N10" s="17">
        <f t="shared" si="3"/>
        <v>302738.5</v>
      </c>
    </row>
    <row r="11" spans="1:14" s="18" customFormat="1" ht="39.75" customHeight="1">
      <c r="A11" s="164"/>
      <c r="B11" s="191"/>
      <c r="C11" s="192"/>
      <c r="D11" s="11" t="s">
        <v>36</v>
      </c>
      <c r="E11" s="15" t="s">
        <v>33</v>
      </c>
      <c r="F11" s="15" t="s">
        <v>33</v>
      </c>
      <c r="G11" s="15" t="s">
        <v>33</v>
      </c>
      <c r="H11" s="17">
        <f t="shared" si="0"/>
        <v>908445.85</v>
      </c>
      <c r="I11" s="17">
        <f aca="true" t="shared" si="4" ref="I11:N11">I14+I29+I63+I77+I93+I98+I117+I125</f>
        <v>222224.31</v>
      </c>
      <c r="J11" s="17">
        <f t="shared" si="4"/>
        <v>197811.88999999998</v>
      </c>
      <c r="K11" s="17">
        <f t="shared" si="4"/>
        <v>129097.40000000001</v>
      </c>
      <c r="L11" s="17">
        <f t="shared" si="4"/>
        <v>119770.74999999999</v>
      </c>
      <c r="M11" s="17">
        <f t="shared" si="4"/>
        <v>119770.74999999999</v>
      </c>
      <c r="N11" s="17">
        <f t="shared" si="4"/>
        <v>119770.74999999999</v>
      </c>
    </row>
    <row r="12" spans="1:14" s="18" customFormat="1" ht="25.5" customHeight="1">
      <c r="A12" s="183" t="s">
        <v>45</v>
      </c>
      <c r="B12" s="162" t="s">
        <v>152</v>
      </c>
      <c r="C12" s="184" t="s">
        <v>31</v>
      </c>
      <c r="D12" s="11" t="s">
        <v>97</v>
      </c>
      <c r="E12" s="15" t="s">
        <v>33</v>
      </c>
      <c r="F12" s="15" t="s">
        <v>33</v>
      </c>
      <c r="G12" s="15" t="s">
        <v>33</v>
      </c>
      <c r="H12" s="17">
        <f t="shared" si="0"/>
        <v>684294.3</v>
      </c>
      <c r="I12" s="17">
        <f aca="true" t="shared" si="5" ref="I12:N12">I15+I20+I22+I24</f>
        <v>133401.69999999998</v>
      </c>
      <c r="J12" s="17">
        <f t="shared" si="5"/>
        <v>123428.4</v>
      </c>
      <c r="K12" s="17">
        <f t="shared" si="5"/>
        <v>108866.29999999999</v>
      </c>
      <c r="L12" s="17">
        <f t="shared" si="5"/>
        <v>106199.29999999999</v>
      </c>
      <c r="M12" s="17">
        <f t="shared" si="5"/>
        <v>106199.29999999999</v>
      </c>
      <c r="N12" s="17">
        <f t="shared" si="5"/>
        <v>106199.29999999999</v>
      </c>
    </row>
    <row r="13" spans="1:14" ht="28.5" customHeight="1">
      <c r="A13" s="183"/>
      <c r="B13" s="162"/>
      <c r="C13" s="184"/>
      <c r="D13" s="11" t="s">
        <v>35</v>
      </c>
      <c r="E13" s="15" t="s">
        <v>33</v>
      </c>
      <c r="F13" s="15" t="s">
        <v>33</v>
      </c>
      <c r="G13" s="15" t="s">
        <v>33</v>
      </c>
      <c r="H13" s="17">
        <f t="shared" si="0"/>
        <v>389000.79999999993</v>
      </c>
      <c r="I13" s="17">
        <f aca="true" t="shared" si="6" ref="I13:N13">I18+I21+I23</f>
        <v>66921.79999999999</v>
      </c>
      <c r="J13" s="17">
        <f t="shared" si="6"/>
        <v>64415.799999999996</v>
      </c>
      <c r="K13" s="17">
        <f t="shared" si="6"/>
        <v>64415.799999999996</v>
      </c>
      <c r="L13" s="17">
        <f t="shared" si="6"/>
        <v>64415.799999999996</v>
      </c>
      <c r="M13" s="17">
        <f t="shared" si="6"/>
        <v>64415.799999999996</v>
      </c>
      <c r="N13" s="17">
        <f t="shared" si="6"/>
        <v>64415.799999999996</v>
      </c>
    </row>
    <row r="14" spans="1:14" ht="37.5" customHeight="1">
      <c r="A14" s="183"/>
      <c r="B14" s="162"/>
      <c r="C14" s="184"/>
      <c r="D14" s="11" t="s">
        <v>36</v>
      </c>
      <c r="E14" s="15" t="s">
        <v>33</v>
      </c>
      <c r="F14" s="15" t="s">
        <v>33</v>
      </c>
      <c r="G14" s="15" t="s">
        <v>33</v>
      </c>
      <c r="H14" s="17">
        <f t="shared" si="0"/>
        <v>293572.6</v>
      </c>
      <c r="I14" s="17">
        <f aca="true" t="shared" si="7" ref="I14:N14">I16+I17+I19+I25</f>
        <v>64759</v>
      </c>
      <c r="J14" s="17">
        <f t="shared" si="7"/>
        <v>59012.6</v>
      </c>
      <c r="K14" s="17">
        <f t="shared" si="7"/>
        <v>44450.5</v>
      </c>
      <c r="L14" s="17">
        <f t="shared" si="7"/>
        <v>41783.5</v>
      </c>
      <c r="M14" s="17">
        <f t="shared" si="7"/>
        <v>41783.5</v>
      </c>
      <c r="N14" s="17">
        <f t="shared" si="7"/>
        <v>41783.5</v>
      </c>
    </row>
    <row r="15" spans="1:14" ht="32.25" customHeight="1">
      <c r="A15" s="19"/>
      <c r="B15" s="20" t="s">
        <v>68</v>
      </c>
      <c r="C15" s="21" t="s">
        <v>31</v>
      </c>
      <c r="D15" s="11"/>
      <c r="E15" s="22" t="s">
        <v>33</v>
      </c>
      <c r="F15" s="22" t="s">
        <v>33</v>
      </c>
      <c r="G15" s="22" t="s">
        <v>33</v>
      </c>
      <c r="H15" s="17">
        <f t="shared" si="0"/>
        <v>652607.3999999999</v>
      </c>
      <c r="I15" s="17">
        <f aca="true" t="shared" si="8" ref="I15:N15">SUM(I16:I19)</f>
        <v>125917.79999999999</v>
      </c>
      <c r="J15" s="17">
        <f t="shared" si="8"/>
        <v>118555.8</v>
      </c>
      <c r="K15" s="17">
        <f t="shared" si="8"/>
        <v>104033.7</v>
      </c>
      <c r="L15" s="17">
        <f t="shared" si="8"/>
        <v>101366.7</v>
      </c>
      <c r="M15" s="17">
        <f t="shared" si="8"/>
        <v>101366.7</v>
      </c>
      <c r="N15" s="17">
        <f t="shared" si="8"/>
        <v>101366.7</v>
      </c>
    </row>
    <row r="16" spans="1:14" ht="76.5" customHeight="1">
      <c r="A16" s="1"/>
      <c r="B16" s="23" t="s">
        <v>113</v>
      </c>
      <c r="C16" s="21" t="s">
        <v>31</v>
      </c>
      <c r="D16" s="24" t="s">
        <v>36</v>
      </c>
      <c r="E16" s="25">
        <v>271</v>
      </c>
      <c r="F16" s="25" t="s">
        <v>37</v>
      </c>
      <c r="G16" s="25" t="s">
        <v>48</v>
      </c>
      <c r="H16" s="17">
        <f t="shared" si="0"/>
        <v>290544.9</v>
      </c>
      <c r="I16" s="26">
        <v>62022.1</v>
      </c>
      <c r="J16" s="26">
        <v>58721.8</v>
      </c>
      <c r="K16" s="26">
        <v>44450.5</v>
      </c>
      <c r="L16" s="26">
        <v>41783.5</v>
      </c>
      <c r="M16" s="26">
        <f>L16</f>
        <v>41783.5</v>
      </c>
      <c r="N16" s="26">
        <f>M16</f>
        <v>41783.5</v>
      </c>
    </row>
    <row r="17" spans="1:14" ht="38.25">
      <c r="A17" s="27"/>
      <c r="B17" s="23" t="s">
        <v>114</v>
      </c>
      <c r="C17" s="21" t="s">
        <v>31</v>
      </c>
      <c r="D17" s="24" t="s">
        <v>36</v>
      </c>
      <c r="E17" s="25">
        <v>271</v>
      </c>
      <c r="F17" s="25" t="s">
        <v>37</v>
      </c>
      <c r="G17" s="25" t="s">
        <v>94</v>
      </c>
      <c r="H17" s="17">
        <f t="shared" si="0"/>
        <v>172.1</v>
      </c>
      <c r="I17" s="26">
        <v>0</v>
      </c>
      <c r="J17" s="26">
        <v>172.1</v>
      </c>
      <c r="K17" s="26">
        <v>0</v>
      </c>
      <c r="L17" s="26">
        <v>0</v>
      </c>
      <c r="M17" s="26">
        <f>L17</f>
        <v>0</v>
      </c>
      <c r="N17" s="26">
        <v>0</v>
      </c>
    </row>
    <row r="18" spans="1:14" ht="89.25">
      <c r="A18" s="28"/>
      <c r="B18" s="29" t="s">
        <v>142</v>
      </c>
      <c r="C18" s="21" t="s">
        <v>31</v>
      </c>
      <c r="D18" s="24" t="s">
        <v>35</v>
      </c>
      <c r="E18" s="25">
        <v>271</v>
      </c>
      <c r="F18" s="25" t="s">
        <v>37</v>
      </c>
      <c r="G18" s="25" t="s">
        <v>92</v>
      </c>
      <c r="H18" s="17">
        <f t="shared" si="0"/>
        <v>359074.80000000005</v>
      </c>
      <c r="I18" s="26">
        <f>37987.34+23171.46</f>
        <v>61158.799999999996</v>
      </c>
      <c r="J18" s="26">
        <v>59583.2</v>
      </c>
      <c r="K18" s="26">
        <v>59583.2</v>
      </c>
      <c r="L18" s="26">
        <f>K18</f>
        <v>59583.2</v>
      </c>
      <c r="M18" s="26">
        <f>L18</f>
        <v>59583.2</v>
      </c>
      <c r="N18" s="26">
        <f>M18</f>
        <v>59583.2</v>
      </c>
    </row>
    <row r="19" spans="1:14" ht="38.25">
      <c r="A19" s="27"/>
      <c r="B19" s="23" t="s">
        <v>115</v>
      </c>
      <c r="C19" s="21" t="s">
        <v>31</v>
      </c>
      <c r="D19" s="24" t="s">
        <v>36</v>
      </c>
      <c r="E19" s="25" t="s">
        <v>38</v>
      </c>
      <c r="F19" s="25" t="s">
        <v>37</v>
      </c>
      <c r="G19" s="25" t="s">
        <v>90</v>
      </c>
      <c r="H19" s="17">
        <f t="shared" si="0"/>
        <v>2815.6</v>
      </c>
      <c r="I19" s="26">
        <v>2736.9</v>
      </c>
      <c r="J19" s="26">
        <v>78.7</v>
      </c>
      <c r="K19" s="26">
        <v>0</v>
      </c>
      <c r="L19" s="26">
        <v>0</v>
      </c>
      <c r="M19" s="26">
        <f>L19</f>
        <v>0</v>
      </c>
      <c r="N19" s="26">
        <v>0</v>
      </c>
    </row>
    <row r="20" spans="1:14" s="31" customFormat="1" ht="78" customHeight="1">
      <c r="A20" s="13"/>
      <c r="B20" s="20" t="s">
        <v>3</v>
      </c>
      <c r="C20" s="30" t="s">
        <v>31</v>
      </c>
      <c r="D20" s="11"/>
      <c r="E20" s="22" t="s">
        <v>33</v>
      </c>
      <c r="F20" s="22" t="s">
        <v>33</v>
      </c>
      <c r="G20" s="22" t="s">
        <v>33</v>
      </c>
      <c r="H20" s="17">
        <f t="shared" si="0"/>
        <v>25940.300000000003</v>
      </c>
      <c r="I20" s="17">
        <f aca="true" t="shared" si="9" ref="I20:N20">I21</f>
        <v>5001.799999999999</v>
      </c>
      <c r="J20" s="17">
        <f t="shared" si="9"/>
        <v>4187.7</v>
      </c>
      <c r="K20" s="17">
        <f t="shared" si="9"/>
        <v>4187.7</v>
      </c>
      <c r="L20" s="17">
        <f t="shared" si="9"/>
        <v>4187.7</v>
      </c>
      <c r="M20" s="17">
        <f t="shared" si="9"/>
        <v>4187.7</v>
      </c>
      <c r="N20" s="17">
        <f t="shared" si="9"/>
        <v>4187.7</v>
      </c>
    </row>
    <row r="21" spans="1:14" ht="62.25" customHeight="1">
      <c r="A21" s="27"/>
      <c r="B21" s="32" t="s">
        <v>101</v>
      </c>
      <c r="C21" s="21" t="s">
        <v>31</v>
      </c>
      <c r="D21" s="24" t="s">
        <v>35</v>
      </c>
      <c r="E21" s="25" t="s">
        <v>38</v>
      </c>
      <c r="F21" s="25" t="s">
        <v>39</v>
      </c>
      <c r="G21" s="25" t="s">
        <v>50</v>
      </c>
      <c r="H21" s="17">
        <f t="shared" si="0"/>
        <v>25940.300000000003</v>
      </c>
      <c r="I21" s="26">
        <f>4927.9+73.9</f>
        <v>5001.799999999999</v>
      </c>
      <c r="J21" s="26">
        <v>4187.7</v>
      </c>
      <c r="K21" s="26">
        <f>J21</f>
        <v>4187.7</v>
      </c>
      <c r="L21" s="26">
        <f>K21</f>
        <v>4187.7</v>
      </c>
      <c r="M21" s="26">
        <f>L21</f>
        <v>4187.7</v>
      </c>
      <c r="N21" s="26">
        <f>M21</f>
        <v>4187.7</v>
      </c>
    </row>
    <row r="22" spans="1:14" s="31" customFormat="1" ht="77.25" customHeight="1">
      <c r="A22" s="13"/>
      <c r="B22" s="33" t="s">
        <v>173</v>
      </c>
      <c r="C22" s="21" t="s">
        <v>31</v>
      </c>
      <c r="D22" s="11"/>
      <c r="E22" s="22" t="s">
        <v>33</v>
      </c>
      <c r="F22" s="22" t="s">
        <v>33</v>
      </c>
      <c r="G22" s="22" t="s">
        <v>33</v>
      </c>
      <c r="H22" s="17">
        <f t="shared" si="0"/>
        <v>3985.7000000000003</v>
      </c>
      <c r="I22" s="17">
        <f aca="true" t="shared" si="10" ref="I22:N22">I23</f>
        <v>761.2</v>
      </c>
      <c r="J22" s="17">
        <f t="shared" si="10"/>
        <v>644.9000000000001</v>
      </c>
      <c r="K22" s="17">
        <f t="shared" si="10"/>
        <v>644.9000000000001</v>
      </c>
      <c r="L22" s="17">
        <f t="shared" si="10"/>
        <v>644.9000000000001</v>
      </c>
      <c r="M22" s="17">
        <f t="shared" si="10"/>
        <v>644.9000000000001</v>
      </c>
      <c r="N22" s="17">
        <f t="shared" si="10"/>
        <v>644.9000000000001</v>
      </c>
    </row>
    <row r="23" spans="1:14" ht="60">
      <c r="A23" s="27"/>
      <c r="B23" s="32" t="s">
        <v>100</v>
      </c>
      <c r="C23" s="21" t="s">
        <v>31</v>
      </c>
      <c r="D23" s="24" t="s">
        <v>35</v>
      </c>
      <c r="E23" s="25" t="s">
        <v>38</v>
      </c>
      <c r="F23" s="25" t="s">
        <v>37</v>
      </c>
      <c r="G23" s="25" t="s">
        <v>51</v>
      </c>
      <c r="H23" s="17">
        <f t="shared" si="0"/>
        <v>3985.7000000000003</v>
      </c>
      <c r="I23" s="26">
        <f>384.5+376.7</f>
        <v>761.2</v>
      </c>
      <c r="J23" s="26">
        <f>298.6+346.3</f>
        <v>644.9000000000001</v>
      </c>
      <c r="K23" s="26">
        <f>J23</f>
        <v>644.9000000000001</v>
      </c>
      <c r="L23" s="26">
        <f>K23</f>
        <v>644.9000000000001</v>
      </c>
      <c r="M23" s="26">
        <f>L23</f>
        <v>644.9000000000001</v>
      </c>
      <c r="N23" s="26">
        <f>M23</f>
        <v>644.9000000000001</v>
      </c>
    </row>
    <row r="24" spans="1:14" s="31" customFormat="1" ht="25.5">
      <c r="A24" s="13"/>
      <c r="B24" s="20" t="s">
        <v>4</v>
      </c>
      <c r="C24" s="21" t="s">
        <v>31</v>
      </c>
      <c r="D24" s="11"/>
      <c r="E24" s="22" t="s">
        <v>33</v>
      </c>
      <c r="F24" s="22" t="s">
        <v>33</v>
      </c>
      <c r="G24" s="22" t="s">
        <v>33</v>
      </c>
      <c r="H24" s="17">
        <f t="shared" si="0"/>
        <v>1760.9</v>
      </c>
      <c r="I24" s="17">
        <v>1720.9</v>
      </c>
      <c r="J24" s="17">
        <f>SUM(J25:J25)</f>
        <v>40</v>
      </c>
      <c r="K24" s="17">
        <f>SUM(K25:K25)</f>
        <v>0</v>
      </c>
      <c r="L24" s="17">
        <f>SUM(L25:L25)</f>
        <v>0</v>
      </c>
      <c r="M24" s="17">
        <f>SUM(M25:M25)</f>
        <v>0</v>
      </c>
      <c r="N24" s="17">
        <f>SUM(N25:N25)</f>
        <v>0</v>
      </c>
    </row>
    <row r="25" spans="1:14" ht="40.5" customHeight="1">
      <c r="A25" s="27"/>
      <c r="B25" s="34" t="s">
        <v>103</v>
      </c>
      <c r="C25" s="21"/>
      <c r="D25" s="24" t="s">
        <v>36</v>
      </c>
      <c r="E25" s="25" t="s">
        <v>38</v>
      </c>
      <c r="F25" s="25" t="s">
        <v>37</v>
      </c>
      <c r="G25" s="25" t="s">
        <v>94</v>
      </c>
      <c r="H25" s="17">
        <f t="shared" si="0"/>
        <v>40</v>
      </c>
      <c r="I25" s="26">
        <v>0</v>
      </c>
      <c r="J25" s="26">
        <v>40</v>
      </c>
      <c r="K25" s="26">
        <v>0</v>
      </c>
      <c r="L25" s="26">
        <v>0</v>
      </c>
      <c r="M25" s="26">
        <v>0</v>
      </c>
      <c r="N25" s="26">
        <v>0</v>
      </c>
    </row>
    <row r="26" spans="1:14" ht="25.5" customHeight="1">
      <c r="A26" s="161" t="s">
        <v>46</v>
      </c>
      <c r="B26" s="162" t="s">
        <v>69</v>
      </c>
      <c r="C26" s="168" t="s">
        <v>31</v>
      </c>
      <c r="D26" s="11" t="s">
        <v>97</v>
      </c>
      <c r="E26" s="35" t="s">
        <v>33</v>
      </c>
      <c r="F26" s="35" t="s">
        <v>33</v>
      </c>
      <c r="G26" s="35" t="s">
        <v>33</v>
      </c>
      <c r="H26" s="17">
        <f t="shared" si="0"/>
        <v>1741022.97</v>
      </c>
      <c r="I26" s="17">
        <f aca="true" t="shared" si="11" ref="I26:N26">I30+I41+I44+I47+I49+I51+I57</f>
        <v>349169.20000000007</v>
      </c>
      <c r="J26" s="17">
        <f>J30+J41+J44+J47+J49+J51+J57</f>
        <v>320069.37</v>
      </c>
      <c r="K26" s="17">
        <f t="shared" si="11"/>
        <v>272435.89999999997</v>
      </c>
      <c r="L26" s="17">
        <f t="shared" si="11"/>
        <v>266449.5</v>
      </c>
      <c r="M26" s="17">
        <f t="shared" si="11"/>
        <v>266449.5</v>
      </c>
      <c r="N26" s="17">
        <f t="shared" si="11"/>
        <v>266449.5</v>
      </c>
    </row>
    <row r="27" spans="1:14" ht="24.75" customHeight="1">
      <c r="A27" s="161"/>
      <c r="B27" s="162"/>
      <c r="C27" s="168"/>
      <c r="D27" s="24" t="s">
        <v>34</v>
      </c>
      <c r="E27" s="35" t="s">
        <v>33</v>
      </c>
      <c r="F27" s="35" t="s">
        <v>33</v>
      </c>
      <c r="G27" s="35" t="s">
        <v>33</v>
      </c>
      <c r="H27" s="17">
        <f t="shared" si="0"/>
        <v>727.525</v>
      </c>
      <c r="I27" s="17">
        <f aca="true" t="shared" si="12" ref="I27:N27">I54</f>
        <v>396.4</v>
      </c>
      <c r="J27" s="17">
        <f t="shared" si="12"/>
        <v>331.125</v>
      </c>
      <c r="K27" s="17">
        <f t="shared" si="12"/>
        <v>0</v>
      </c>
      <c r="L27" s="17">
        <f t="shared" si="12"/>
        <v>0</v>
      </c>
      <c r="M27" s="17">
        <f t="shared" si="12"/>
        <v>0</v>
      </c>
      <c r="N27" s="17">
        <f t="shared" si="12"/>
        <v>0</v>
      </c>
    </row>
    <row r="28" spans="1:14" ht="25.5">
      <c r="A28" s="161"/>
      <c r="B28" s="162"/>
      <c r="C28" s="168"/>
      <c r="D28" s="24" t="s">
        <v>35</v>
      </c>
      <c r="E28" s="35" t="s">
        <v>33</v>
      </c>
      <c r="F28" s="35" t="s">
        <v>33</v>
      </c>
      <c r="G28" s="35" t="s">
        <v>33</v>
      </c>
      <c r="H28" s="17">
        <f t="shared" si="0"/>
        <v>1213061.0750000002</v>
      </c>
      <c r="I28" s="17">
        <f aca="true" t="shared" si="13" ref="I28:N28">I34+I55+I52+I58+I38</f>
        <v>214449.4</v>
      </c>
      <c r="J28" s="17">
        <f t="shared" si="13"/>
        <v>201326.47499999998</v>
      </c>
      <c r="K28" s="17">
        <f t="shared" si="13"/>
        <v>199321.3</v>
      </c>
      <c r="L28" s="17">
        <f t="shared" si="13"/>
        <v>199321.3</v>
      </c>
      <c r="M28" s="17">
        <f t="shared" si="13"/>
        <v>199321.3</v>
      </c>
      <c r="N28" s="17">
        <f t="shared" si="13"/>
        <v>199321.3</v>
      </c>
    </row>
    <row r="29" spans="1:14" ht="38.25">
      <c r="A29" s="161"/>
      <c r="B29" s="162"/>
      <c r="C29" s="168"/>
      <c r="D29" s="24" t="s">
        <v>36</v>
      </c>
      <c r="E29" s="35" t="s">
        <v>33</v>
      </c>
      <c r="F29" s="35" t="s">
        <v>33</v>
      </c>
      <c r="G29" s="35" t="s">
        <v>33</v>
      </c>
      <c r="H29" s="17">
        <f t="shared" si="0"/>
        <v>527234.37</v>
      </c>
      <c r="I29" s="17">
        <f>I31+I32+I35+I36+I37+I39+I42+I43+I45+I46+I48+I50+I53+I56+I59</f>
        <v>134323.4</v>
      </c>
      <c r="J29" s="17">
        <f>J31+J32+J33+J35+J36+J37+J39+J40+J42+J43+J45+J46+J48+J50+J53+J56+J59</f>
        <v>118411.76999999997</v>
      </c>
      <c r="K29" s="17">
        <f>K31+K32+K35+K36+K37+K39+K42+K43+K45+K46+K48+K50+K53+K56+K59</f>
        <v>73114.6</v>
      </c>
      <c r="L29" s="17">
        <f>L31+L32+L35+L36+L37+L39+L42+L43+L45+L46+L48+L50+L53+L56+L59</f>
        <v>67128.2</v>
      </c>
      <c r="M29" s="17">
        <f>M31+M32+M35+M36+M37+M39+M42+M43+M45+M46+M48+M50+M53+M56+M59</f>
        <v>67128.2</v>
      </c>
      <c r="N29" s="17">
        <f>N31+N32+N35+N36+N37+N39+N42+N43+N45+N46+N48+N50+N53+N56+N59</f>
        <v>67128.2</v>
      </c>
    </row>
    <row r="30" spans="1:14" ht="25.5">
      <c r="A30" s="27"/>
      <c r="B30" s="20" t="s">
        <v>70</v>
      </c>
      <c r="C30" s="21" t="s">
        <v>31</v>
      </c>
      <c r="D30" s="24"/>
      <c r="E30" s="22" t="s">
        <v>33</v>
      </c>
      <c r="F30" s="22" t="s">
        <v>33</v>
      </c>
      <c r="G30" s="22" t="s">
        <v>33</v>
      </c>
      <c r="H30" s="17">
        <f t="shared" si="0"/>
        <v>1567623.37</v>
      </c>
      <c r="I30" s="17">
        <f aca="true" t="shared" si="14" ref="I30:N30">SUM(I31:I39)</f>
        <v>306964.70000000007</v>
      </c>
      <c r="J30" s="17">
        <f>SUM(J31:J40)</f>
        <v>284257.06999999995</v>
      </c>
      <c r="K30" s="17">
        <f t="shared" si="14"/>
        <v>248590.19999999998</v>
      </c>
      <c r="L30" s="17">
        <f t="shared" si="14"/>
        <v>242603.8</v>
      </c>
      <c r="M30" s="17">
        <f t="shared" si="14"/>
        <v>242603.8</v>
      </c>
      <c r="N30" s="17">
        <f t="shared" si="14"/>
        <v>242603.8</v>
      </c>
    </row>
    <row r="31" spans="1:15" ht="48">
      <c r="A31" s="36"/>
      <c r="B31" s="32" t="s">
        <v>116</v>
      </c>
      <c r="C31" s="21" t="s">
        <v>31</v>
      </c>
      <c r="D31" s="24" t="s">
        <v>36</v>
      </c>
      <c r="E31" s="25">
        <v>271</v>
      </c>
      <c r="F31" s="25" t="s">
        <v>40</v>
      </c>
      <c r="G31" s="25" t="s">
        <v>54</v>
      </c>
      <c r="H31" s="17">
        <f t="shared" si="0"/>
        <v>349119.30000000005</v>
      </c>
      <c r="I31" s="26">
        <v>88915.1</v>
      </c>
      <c r="J31" s="26">
        <v>82869.8</v>
      </c>
      <c r="K31" s="26">
        <v>48818.9</v>
      </c>
      <c r="L31" s="26">
        <v>42838.5</v>
      </c>
      <c r="M31" s="26">
        <f aca="true" t="shared" si="15" ref="M31:N36">L31</f>
        <v>42838.5</v>
      </c>
      <c r="N31" s="26">
        <f t="shared" si="15"/>
        <v>42838.5</v>
      </c>
      <c r="O31" s="6"/>
    </row>
    <row r="32" spans="1:15" ht="38.25">
      <c r="A32" s="36"/>
      <c r="B32" s="171" t="s">
        <v>176</v>
      </c>
      <c r="C32" s="21" t="s">
        <v>31</v>
      </c>
      <c r="D32" s="24" t="s">
        <v>36</v>
      </c>
      <c r="E32" s="25">
        <v>271</v>
      </c>
      <c r="F32" s="25" t="s">
        <v>40</v>
      </c>
      <c r="G32" s="25" t="s">
        <v>55</v>
      </c>
      <c r="H32" s="17">
        <f t="shared" si="0"/>
        <v>1190.2</v>
      </c>
      <c r="I32" s="26">
        <v>192.3</v>
      </c>
      <c r="J32" s="26">
        <v>997.9</v>
      </c>
      <c r="K32" s="26">
        <v>0</v>
      </c>
      <c r="L32" s="26">
        <v>0</v>
      </c>
      <c r="M32" s="26">
        <f t="shared" si="15"/>
        <v>0</v>
      </c>
      <c r="N32" s="26">
        <f t="shared" si="15"/>
        <v>0</v>
      </c>
      <c r="O32" s="6"/>
    </row>
    <row r="33" spans="1:15" ht="38.25">
      <c r="A33" s="36"/>
      <c r="B33" s="173"/>
      <c r="C33" s="21" t="s">
        <v>31</v>
      </c>
      <c r="D33" s="24" t="s">
        <v>36</v>
      </c>
      <c r="E33" s="25">
        <v>271</v>
      </c>
      <c r="F33" s="25" t="s">
        <v>93</v>
      </c>
      <c r="G33" s="25" t="s">
        <v>55</v>
      </c>
      <c r="H33" s="17">
        <f>SUM(I33:N33)</f>
        <v>585.2</v>
      </c>
      <c r="I33" s="26">
        <v>0</v>
      </c>
      <c r="J33" s="26">
        <v>585.2</v>
      </c>
      <c r="K33" s="26">
        <v>0</v>
      </c>
      <c r="L33" s="26">
        <v>0</v>
      </c>
      <c r="M33" s="26">
        <f>L33</f>
        <v>0</v>
      </c>
      <c r="N33" s="26">
        <f>M33</f>
        <v>0</v>
      </c>
      <c r="O33" s="6"/>
    </row>
    <row r="34" spans="1:14" ht="60">
      <c r="A34" s="27"/>
      <c r="B34" s="34" t="s">
        <v>174</v>
      </c>
      <c r="C34" s="21" t="s">
        <v>31</v>
      </c>
      <c r="D34" s="24" t="s">
        <v>35</v>
      </c>
      <c r="E34" s="25">
        <v>271</v>
      </c>
      <c r="F34" s="25" t="s">
        <v>40</v>
      </c>
      <c r="G34" s="25" t="s">
        <v>91</v>
      </c>
      <c r="H34" s="17">
        <f t="shared" si="0"/>
        <v>1198915</v>
      </c>
      <c r="I34" s="26">
        <f>123080.1+79228.4</f>
        <v>202308.5</v>
      </c>
      <c r="J34" s="26">
        <v>199321.3</v>
      </c>
      <c r="K34" s="26">
        <v>199321.3</v>
      </c>
      <c r="L34" s="26">
        <f>K34</f>
        <v>199321.3</v>
      </c>
      <c r="M34" s="26">
        <f t="shared" si="15"/>
        <v>199321.3</v>
      </c>
      <c r="N34" s="26">
        <f t="shared" si="15"/>
        <v>199321.3</v>
      </c>
    </row>
    <row r="35" spans="1:14" ht="38.25">
      <c r="A35" s="36"/>
      <c r="B35" s="38" t="s">
        <v>153</v>
      </c>
      <c r="C35" s="21" t="s">
        <v>31</v>
      </c>
      <c r="D35" s="24" t="s">
        <v>36</v>
      </c>
      <c r="E35" s="25" t="s">
        <v>38</v>
      </c>
      <c r="F35" s="25" t="s">
        <v>41</v>
      </c>
      <c r="G35" s="25" t="s">
        <v>52</v>
      </c>
      <c r="H35" s="17">
        <f t="shared" si="0"/>
        <v>1750</v>
      </c>
      <c r="I35" s="26">
        <v>350</v>
      </c>
      <c r="J35" s="26">
        <v>0</v>
      </c>
      <c r="K35" s="26">
        <v>350</v>
      </c>
      <c r="L35" s="26">
        <f>K35</f>
        <v>350</v>
      </c>
      <c r="M35" s="26">
        <f t="shared" si="15"/>
        <v>350</v>
      </c>
      <c r="N35" s="26">
        <f t="shared" si="15"/>
        <v>350</v>
      </c>
    </row>
    <row r="36" spans="1:14" ht="38.25">
      <c r="A36" s="27"/>
      <c r="B36" s="38" t="s">
        <v>154</v>
      </c>
      <c r="C36" s="21" t="s">
        <v>31</v>
      </c>
      <c r="D36" s="24" t="s">
        <v>36</v>
      </c>
      <c r="E36" s="25">
        <v>271</v>
      </c>
      <c r="F36" s="25" t="s">
        <v>41</v>
      </c>
      <c r="G36" s="25" t="s">
        <v>53</v>
      </c>
      <c r="H36" s="17">
        <f t="shared" si="0"/>
        <v>640.4</v>
      </c>
      <c r="I36" s="26">
        <v>126.4</v>
      </c>
      <c r="J36" s="26">
        <v>132</v>
      </c>
      <c r="K36" s="26">
        <v>100</v>
      </c>
      <c r="L36" s="26">
        <v>94</v>
      </c>
      <c r="M36" s="26">
        <f t="shared" si="15"/>
        <v>94</v>
      </c>
      <c r="N36" s="26">
        <f t="shared" si="15"/>
        <v>94</v>
      </c>
    </row>
    <row r="37" spans="1:14" ht="38.25">
      <c r="A37" s="27"/>
      <c r="B37" s="32" t="s">
        <v>155</v>
      </c>
      <c r="C37" s="21" t="s">
        <v>31</v>
      </c>
      <c r="D37" s="24" t="s">
        <v>36</v>
      </c>
      <c r="E37" s="25" t="s">
        <v>38</v>
      </c>
      <c r="F37" s="25" t="s">
        <v>40</v>
      </c>
      <c r="G37" s="25" t="s">
        <v>1</v>
      </c>
      <c r="H37" s="17">
        <f t="shared" si="0"/>
        <v>9790.17</v>
      </c>
      <c r="I37" s="26">
        <v>9684.2</v>
      </c>
      <c r="J37" s="26">
        <v>105.97</v>
      </c>
      <c r="K37" s="26">
        <v>0</v>
      </c>
      <c r="L37" s="26">
        <v>0</v>
      </c>
      <c r="M37" s="26">
        <v>0</v>
      </c>
      <c r="N37" s="26">
        <v>0</v>
      </c>
    </row>
    <row r="38" spans="1:14" ht="25.5">
      <c r="A38" s="27"/>
      <c r="B38" s="189" t="s">
        <v>169</v>
      </c>
      <c r="C38" s="174" t="s">
        <v>31</v>
      </c>
      <c r="D38" s="24" t="s">
        <v>35</v>
      </c>
      <c r="E38" s="25">
        <v>271</v>
      </c>
      <c r="F38" s="25" t="s">
        <v>40</v>
      </c>
      <c r="G38" s="25" t="s">
        <v>168</v>
      </c>
      <c r="H38" s="17">
        <f t="shared" si="0"/>
        <v>5118.8</v>
      </c>
      <c r="I38" s="26">
        <v>5118.8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38.25">
      <c r="A39" s="27"/>
      <c r="B39" s="190"/>
      <c r="C39" s="176"/>
      <c r="D39" s="24" t="s">
        <v>36</v>
      </c>
      <c r="E39" s="25">
        <v>271</v>
      </c>
      <c r="F39" s="25" t="s">
        <v>40</v>
      </c>
      <c r="G39" s="25" t="s">
        <v>168</v>
      </c>
      <c r="H39" s="17">
        <f t="shared" si="0"/>
        <v>269.4</v>
      </c>
      <c r="I39" s="26">
        <v>269.4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60.75">
      <c r="A40" s="27"/>
      <c r="B40" s="38" t="s">
        <v>179</v>
      </c>
      <c r="C40" s="21" t="s">
        <v>31</v>
      </c>
      <c r="D40" s="24" t="s">
        <v>36</v>
      </c>
      <c r="E40" s="25">
        <v>271</v>
      </c>
      <c r="F40" s="25" t="s">
        <v>41</v>
      </c>
      <c r="G40" s="25" t="s">
        <v>180</v>
      </c>
      <c r="H40" s="17">
        <f>SUM(I40:N40)</f>
        <v>244.9</v>
      </c>
      <c r="I40" s="26">
        <v>0</v>
      </c>
      <c r="J40" s="26">
        <v>244.9</v>
      </c>
      <c r="K40" s="26">
        <v>0</v>
      </c>
      <c r="L40" s="26">
        <v>0</v>
      </c>
      <c r="M40" s="26">
        <v>0</v>
      </c>
      <c r="N40" s="26">
        <v>0</v>
      </c>
    </row>
    <row r="41" spans="1:14" s="31" customFormat="1" ht="38.25">
      <c r="A41" s="13"/>
      <c r="B41" s="20" t="s">
        <v>71</v>
      </c>
      <c r="C41" s="30" t="s">
        <v>31</v>
      </c>
      <c r="D41" s="11"/>
      <c r="E41" s="40" t="s">
        <v>33</v>
      </c>
      <c r="F41" s="40" t="s">
        <v>33</v>
      </c>
      <c r="G41" s="40" t="s">
        <v>33</v>
      </c>
      <c r="H41" s="17">
        <f t="shared" si="0"/>
        <v>154549.5</v>
      </c>
      <c r="I41" s="17">
        <f aca="true" t="shared" si="16" ref="I41:N41">SUM(I42:I43)</f>
        <v>29049.4</v>
      </c>
      <c r="J41" s="17">
        <f t="shared" si="16"/>
        <v>30221.3</v>
      </c>
      <c r="K41" s="17">
        <f t="shared" si="16"/>
        <v>23819.7</v>
      </c>
      <c r="L41" s="17">
        <f t="shared" si="16"/>
        <v>23819.7</v>
      </c>
      <c r="M41" s="17">
        <f t="shared" si="16"/>
        <v>23819.7</v>
      </c>
      <c r="N41" s="17">
        <f t="shared" si="16"/>
        <v>23819.7</v>
      </c>
    </row>
    <row r="42" spans="1:14" ht="48">
      <c r="A42" s="36"/>
      <c r="B42" s="34" t="s">
        <v>6</v>
      </c>
      <c r="C42" s="21" t="s">
        <v>31</v>
      </c>
      <c r="D42" s="24" t="s">
        <v>36</v>
      </c>
      <c r="E42" s="25" t="s">
        <v>38</v>
      </c>
      <c r="F42" s="25" t="s">
        <v>93</v>
      </c>
      <c r="G42" s="25" t="s">
        <v>56</v>
      </c>
      <c r="H42" s="17">
        <f t="shared" si="0"/>
        <v>154309.8</v>
      </c>
      <c r="I42" s="26">
        <v>28821.7</v>
      </c>
      <c r="J42" s="26">
        <v>30209.3</v>
      </c>
      <c r="K42" s="26">
        <v>23819.7</v>
      </c>
      <c r="L42" s="26">
        <f>K42</f>
        <v>23819.7</v>
      </c>
      <c r="M42" s="26">
        <f>L42</f>
        <v>23819.7</v>
      </c>
      <c r="N42" s="26">
        <f>M42</f>
        <v>23819.7</v>
      </c>
    </row>
    <row r="43" spans="1:14" ht="38.25">
      <c r="A43" s="36"/>
      <c r="B43" s="32" t="s">
        <v>156</v>
      </c>
      <c r="C43" s="21" t="s">
        <v>31</v>
      </c>
      <c r="D43" s="24" t="s">
        <v>36</v>
      </c>
      <c r="E43" s="25" t="s">
        <v>38</v>
      </c>
      <c r="F43" s="25" t="s">
        <v>93</v>
      </c>
      <c r="G43" s="25" t="s">
        <v>7</v>
      </c>
      <c r="H43" s="17">
        <f t="shared" si="0"/>
        <v>239.7</v>
      </c>
      <c r="I43" s="26">
        <v>227.7</v>
      </c>
      <c r="J43" s="26">
        <v>12</v>
      </c>
      <c r="K43" s="26"/>
      <c r="L43" s="26"/>
      <c r="M43" s="26"/>
      <c r="N43" s="26"/>
    </row>
    <row r="44" spans="1:14" ht="35.25" customHeight="1">
      <c r="A44" s="36"/>
      <c r="B44" s="33" t="s">
        <v>5</v>
      </c>
      <c r="C44" s="30" t="s">
        <v>31</v>
      </c>
      <c r="D44" s="41"/>
      <c r="E44" s="40" t="s">
        <v>33</v>
      </c>
      <c r="F44" s="40" t="s">
        <v>33</v>
      </c>
      <c r="G44" s="40" t="s">
        <v>33</v>
      </c>
      <c r="H44" s="17">
        <f t="shared" si="0"/>
        <v>128</v>
      </c>
      <c r="I44" s="17">
        <f aca="true" t="shared" si="17" ref="I44:N44">I45+I46</f>
        <v>18</v>
      </c>
      <c r="J44" s="17">
        <f t="shared" si="17"/>
        <v>22</v>
      </c>
      <c r="K44" s="17">
        <f t="shared" si="17"/>
        <v>22</v>
      </c>
      <c r="L44" s="17">
        <f t="shared" si="17"/>
        <v>22</v>
      </c>
      <c r="M44" s="17">
        <f t="shared" si="17"/>
        <v>22</v>
      </c>
      <c r="N44" s="17">
        <f t="shared" si="17"/>
        <v>22</v>
      </c>
    </row>
    <row r="45" spans="1:14" ht="41.25" customHeight="1">
      <c r="A45" s="27"/>
      <c r="B45" s="38" t="s">
        <v>99</v>
      </c>
      <c r="C45" s="21" t="s">
        <v>31</v>
      </c>
      <c r="D45" s="24" t="s">
        <v>36</v>
      </c>
      <c r="E45" s="25" t="s">
        <v>38</v>
      </c>
      <c r="F45" s="25" t="s">
        <v>41</v>
      </c>
      <c r="G45" s="25" t="s">
        <v>57</v>
      </c>
      <c r="H45" s="17">
        <f t="shared" si="0"/>
        <v>108</v>
      </c>
      <c r="I45" s="26">
        <v>18</v>
      </c>
      <c r="J45" s="26">
        <v>18</v>
      </c>
      <c r="K45" s="26">
        <v>18</v>
      </c>
      <c r="L45" s="26">
        <v>18</v>
      </c>
      <c r="M45" s="26">
        <v>18</v>
      </c>
      <c r="N45" s="26">
        <v>18</v>
      </c>
    </row>
    <row r="46" spans="1:14" ht="48.75">
      <c r="A46" s="27"/>
      <c r="B46" s="42" t="s">
        <v>157</v>
      </c>
      <c r="C46" s="21" t="s">
        <v>31</v>
      </c>
      <c r="D46" s="24" t="s">
        <v>36</v>
      </c>
      <c r="E46" s="25" t="s">
        <v>38</v>
      </c>
      <c r="F46" s="25" t="s">
        <v>41</v>
      </c>
      <c r="G46" s="25" t="s">
        <v>58</v>
      </c>
      <c r="H46" s="17">
        <f t="shared" si="0"/>
        <v>20</v>
      </c>
      <c r="I46" s="26">
        <v>0</v>
      </c>
      <c r="J46" s="26">
        <v>4</v>
      </c>
      <c r="K46" s="26">
        <v>4</v>
      </c>
      <c r="L46" s="26">
        <v>4</v>
      </c>
      <c r="M46" s="26">
        <f>L46</f>
        <v>4</v>
      </c>
      <c r="N46" s="26">
        <f>M46</f>
        <v>4</v>
      </c>
    </row>
    <row r="47" spans="1:14" s="31" customFormat="1" ht="38.25">
      <c r="A47" s="13"/>
      <c r="B47" s="20" t="s">
        <v>72</v>
      </c>
      <c r="C47" s="21" t="s">
        <v>31</v>
      </c>
      <c r="D47" s="11"/>
      <c r="E47" s="40" t="s">
        <v>33</v>
      </c>
      <c r="F47" s="40" t="s">
        <v>33</v>
      </c>
      <c r="G47" s="40" t="s">
        <v>33</v>
      </c>
      <c r="H47" s="17">
        <f t="shared" si="0"/>
        <v>45.2</v>
      </c>
      <c r="I47" s="17">
        <f aca="true" t="shared" si="18" ref="I47:N47">I48</f>
        <v>0</v>
      </c>
      <c r="J47" s="17">
        <f t="shared" si="18"/>
        <v>29.2</v>
      </c>
      <c r="K47" s="17">
        <f t="shared" si="18"/>
        <v>4</v>
      </c>
      <c r="L47" s="17">
        <f t="shared" si="18"/>
        <v>4</v>
      </c>
      <c r="M47" s="17">
        <f t="shared" si="18"/>
        <v>4</v>
      </c>
      <c r="N47" s="17">
        <f t="shared" si="18"/>
        <v>4</v>
      </c>
    </row>
    <row r="48" spans="1:14" ht="60">
      <c r="A48" s="27"/>
      <c r="B48" s="32" t="s">
        <v>149</v>
      </c>
      <c r="C48" s="21" t="s">
        <v>31</v>
      </c>
      <c r="D48" s="24" t="s">
        <v>36</v>
      </c>
      <c r="E48" s="25" t="s">
        <v>38</v>
      </c>
      <c r="F48" s="25" t="s">
        <v>41</v>
      </c>
      <c r="G48" s="25" t="s">
        <v>59</v>
      </c>
      <c r="H48" s="17">
        <f t="shared" si="0"/>
        <v>45.2</v>
      </c>
      <c r="I48" s="26">
        <v>0</v>
      </c>
      <c r="J48" s="26">
        <v>29.2</v>
      </c>
      <c r="K48" s="26">
        <v>4</v>
      </c>
      <c r="L48" s="26">
        <v>4</v>
      </c>
      <c r="M48" s="26">
        <v>4</v>
      </c>
      <c r="N48" s="26">
        <v>4</v>
      </c>
    </row>
    <row r="49" spans="1:14" s="31" customFormat="1" ht="34.5" customHeight="1">
      <c r="A49" s="13"/>
      <c r="B49" s="20" t="s">
        <v>2</v>
      </c>
      <c r="C49" s="21" t="s">
        <v>31</v>
      </c>
      <c r="D49" s="11"/>
      <c r="E49" s="40" t="s">
        <v>33</v>
      </c>
      <c r="F49" s="43" t="s">
        <v>33</v>
      </c>
      <c r="G49" s="43" t="s">
        <v>33</v>
      </c>
      <c r="H49" s="17">
        <f t="shared" si="0"/>
        <v>7838.1</v>
      </c>
      <c r="I49" s="17">
        <f>SUM(I50:I50)</f>
        <v>4894.2</v>
      </c>
      <c r="J49" s="17">
        <f>J50</f>
        <v>2943.9</v>
      </c>
      <c r="K49" s="17">
        <f>SUM(K50:K50)</f>
        <v>0</v>
      </c>
      <c r="L49" s="17">
        <f>SUM(L50:L50)</f>
        <v>0</v>
      </c>
      <c r="M49" s="17">
        <f>SUM(M50:M50)</f>
        <v>0</v>
      </c>
      <c r="N49" s="17">
        <f>SUM(N50:N50)</f>
        <v>0</v>
      </c>
    </row>
    <row r="50" spans="1:14" s="31" customFormat="1" ht="39.75" customHeight="1">
      <c r="A50" s="13"/>
      <c r="B50" s="44" t="s">
        <v>102</v>
      </c>
      <c r="C50" s="21"/>
      <c r="D50" s="24" t="s">
        <v>36</v>
      </c>
      <c r="E50" s="25" t="s">
        <v>38</v>
      </c>
      <c r="F50" s="25" t="s">
        <v>40</v>
      </c>
      <c r="G50" s="25" t="s">
        <v>95</v>
      </c>
      <c r="H50" s="17">
        <f t="shared" si="0"/>
        <v>7838.1</v>
      </c>
      <c r="I50" s="26">
        <v>4894.2</v>
      </c>
      <c r="J50" s="26">
        <v>2943.9</v>
      </c>
      <c r="K50" s="26">
        <v>0</v>
      </c>
      <c r="L50" s="26">
        <v>0</v>
      </c>
      <c r="M50" s="26">
        <v>0</v>
      </c>
      <c r="N50" s="26">
        <v>0</v>
      </c>
    </row>
    <row r="51" spans="1:15" ht="36">
      <c r="A51" s="27"/>
      <c r="B51" s="44" t="s">
        <v>130</v>
      </c>
      <c r="C51" s="21"/>
      <c r="D51" s="24"/>
      <c r="E51" s="40" t="s">
        <v>33</v>
      </c>
      <c r="F51" s="43" t="s">
        <v>33</v>
      </c>
      <c r="G51" s="43" t="s">
        <v>33</v>
      </c>
      <c r="H51" s="17">
        <f t="shared" si="0"/>
        <v>5265.200000000001</v>
      </c>
      <c r="I51" s="17">
        <f aca="true" t="shared" si="19" ref="I51:N51">SUM(I52:I56)</f>
        <v>2669.3</v>
      </c>
      <c r="J51" s="17">
        <f t="shared" si="19"/>
        <v>2595.9</v>
      </c>
      <c r="K51" s="17">
        <f t="shared" si="19"/>
        <v>0</v>
      </c>
      <c r="L51" s="17">
        <f t="shared" si="19"/>
        <v>0</v>
      </c>
      <c r="M51" s="17">
        <f t="shared" si="19"/>
        <v>0</v>
      </c>
      <c r="N51" s="17">
        <f t="shared" si="19"/>
        <v>0</v>
      </c>
      <c r="O51" s="6"/>
    </row>
    <row r="52" spans="1:14" ht="25.5">
      <c r="A52" s="169"/>
      <c r="B52" s="187" t="s">
        <v>134</v>
      </c>
      <c r="C52" s="188" t="s">
        <v>31</v>
      </c>
      <c r="D52" s="24" t="s">
        <v>35</v>
      </c>
      <c r="E52" s="25">
        <v>271</v>
      </c>
      <c r="F52" s="25" t="s">
        <v>40</v>
      </c>
      <c r="G52" s="25" t="s">
        <v>131</v>
      </c>
      <c r="H52" s="17">
        <f t="shared" si="0"/>
        <v>3768.6</v>
      </c>
      <c r="I52" s="26">
        <v>1873.8</v>
      </c>
      <c r="J52" s="26">
        <v>1894.8</v>
      </c>
      <c r="K52" s="2">
        <v>0</v>
      </c>
      <c r="L52" s="26">
        <v>0</v>
      </c>
      <c r="M52" s="26">
        <f aca="true" t="shared" si="20" ref="M52:N56">L52</f>
        <v>0</v>
      </c>
      <c r="N52" s="26">
        <f t="shared" si="20"/>
        <v>0</v>
      </c>
    </row>
    <row r="53" spans="1:14" ht="38.25">
      <c r="A53" s="169"/>
      <c r="B53" s="187"/>
      <c r="C53" s="188"/>
      <c r="D53" s="24" t="s">
        <v>36</v>
      </c>
      <c r="E53" s="25">
        <v>271</v>
      </c>
      <c r="F53" s="25" t="s">
        <v>40</v>
      </c>
      <c r="G53" s="25" t="s">
        <v>131</v>
      </c>
      <c r="H53" s="17">
        <f t="shared" si="0"/>
        <v>418.74</v>
      </c>
      <c r="I53" s="26">
        <v>208.2</v>
      </c>
      <c r="J53" s="26">
        <v>210.54</v>
      </c>
      <c r="K53" s="26">
        <v>0</v>
      </c>
      <c r="L53" s="26">
        <v>0</v>
      </c>
      <c r="M53" s="26">
        <f t="shared" si="20"/>
        <v>0</v>
      </c>
      <c r="N53" s="26">
        <f t="shared" si="20"/>
        <v>0</v>
      </c>
    </row>
    <row r="54" spans="1:14" ht="24.75" customHeight="1">
      <c r="A54" s="169"/>
      <c r="B54" s="189" t="s">
        <v>133</v>
      </c>
      <c r="C54" s="188" t="s">
        <v>31</v>
      </c>
      <c r="D54" s="24" t="s">
        <v>34</v>
      </c>
      <c r="E54" s="25">
        <v>271</v>
      </c>
      <c r="F54" s="25" t="s">
        <v>40</v>
      </c>
      <c r="G54" s="25" t="s">
        <v>132</v>
      </c>
      <c r="H54" s="17">
        <f t="shared" si="0"/>
        <v>727.525</v>
      </c>
      <c r="I54" s="26">
        <v>396.4</v>
      </c>
      <c r="J54" s="26">
        <v>331.125</v>
      </c>
      <c r="K54" s="2">
        <v>0</v>
      </c>
      <c r="L54" s="26">
        <f>K54</f>
        <v>0</v>
      </c>
      <c r="M54" s="26">
        <f t="shared" si="20"/>
        <v>0</v>
      </c>
      <c r="N54" s="26">
        <f t="shared" si="20"/>
        <v>0</v>
      </c>
    </row>
    <row r="55" spans="1:14" ht="24.75" customHeight="1">
      <c r="A55" s="169"/>
      <c r="B55" s="177"/>
      <c r="C55" s="188"/>
      <c r="D55" s="24" t="s">
        <v>35</v>
      </c>
      <c r="E55" s="25">
        <v>271</v>
      </c>
      <c r="F55" s="25" t="s">
        <v>40</v>
      </c>
      <c r="G55" s="25" t="s">
        <v>132</v>
      </c>
      <c r="H55" s="17">
        <f t="shared" si="0"/>
        <v>242.475</v>
      </c>
      <c r="I55" s="26">
        <v>132.1</v>
      </c>
      <c r="J55" s="26">
        <v>110.375</v>
      </c>
      <c r="K55" s="26">
        <v>0</v>
      </c>
      <c r="L55" s="26">
        <v>0</v>
      </c>
      <c r="M55" s="26">
        <f t="shared" si="20"/>
        <v>0</v>
      </c>
      <c r="N55" s="26">
        <f t="shared" si="20"/>
        <v>0</v>
      </c>
    </row>
    <row r="56" spans="1:14" ht="39" customHeight="1">
      <c r="A56" s="169"/>
      <c r="B56" s="190"/>
      <c r="C56" s="188"/>
      <c r="D56" s="24" t="s">
        <v>36</v>
      </c>
      <c r="E56" s="25">
        <v>271</v>
      </c>
      <c r="F56" s="25" t="s">
        <v>40</v>
      </c>
      <c r="G56" s="25" t="s">
        <v>132</v>
      </c>
      <c r="H56" s="17">
        <f t="shared" si="0"/>
        <v>107.86</v>
      </c>
      <c r="I56" s="26">
        <v>58.8</v>
      </c>
      <c r="J56" s="26">
        <v>49.06</v>
      </c>
      <c r="K56" s="26">
        <v>0</v>
      </c>
      <c r="L56" s="26">
        <v>0</v>
      </c>
      <c r="M56" s="26">
        <f t="shared" si="20"/>
        <v>0</v>
      </c>
      <c r="N56" s="26">
        <f t="shared" si="20"/>
        <v>0</v>
      </c>
    </row>
    <row r="57" spans="1:15" ht="24.75" customHeight="1">
      <c r="A57" s="27"/>
      <c r="B57" s="45" t="s">
        <v>150</v>
      </c>
      <c r="C57" s="39"/>
      <c r="D57" s="24"/>
      <c r="E57" s="40" t="s">
        <v>33</v>
      </c>
      <c r="F57" s="40" t="s">
        <v>33</v>
      </c>
      <c r="G57" s="40" t="s">
        <v>33</v>
      </c>
      <c r="H57" s="17">
        <f t="shared" si="0"/>
        <v>5573.599999999999</v>
      </c>
      <c r="I57" s="17">
        <f aca="true" t="shared" si="21" ref="I57:N57">I58+I59</f>
        <v>5573.599999999999</v>
      </c>
      <c r="J57" s="17">
        <f t="shared" si="21"/>
        <v>0</v>
      </c>
      <c r="K57" s="17">
        <f t="shared" si="21"/>
        <v>0</v>
      </c>
      <c r="L57" s="17">
        <f t="shared" si="21"/>
        <v>0</v>
      </c>
      <c r="M57" s="17">
        <f t="shared" si="21"/>
        <v>0</v>
      </c>
      <c r="N57" s="17">
        <f t="shared" si="21"/>
        <v>0</v>
      </c>
      <c r="O57" s="6"/>
    </row>
    <row r="58" spans="1:14" ht="33.75" customHeight="1">
      <c r="A58" s="27"/>
      <c r="B58" s="189" t="s">
        <v>138</v>
      </c>
      <c r="C58" s="174" t="s">
        <v>31</v>
      </c>
      <c r="D58" s="24" t="s">
        <v>35</v>
      </c>
      <c r="E58" s="25" t="s">
        <v>38</v>
      </c>
      <c r="F58" s="25" t="s">
        <v>40</v>
      </c>
      <c r="G58" s="25" t="s">
        <v>137</v>
      </c>
      <c r="H58" s="17">
        <f t="shared" si="0"/>
        <v>5016.2</v>
      </c>
      <c r="I58" s="26">
        <v>5016.2</v>
      </c>
      <c r="J58" s="26">
        <v>0</v>
      </c>
      <c r="K58" s="26">
        <v>0</v>
      </c>
      <c r="L58" s="26">
        <f>K58</f>
        <v>0</v>
      </c>
      <c r="M58" s="26">
        <f>L58</f>
        <v>0</v>
      </c>
      <c r="N58" s="26">
        <f>M58</f>
        <v>0</v>
      </c>
    </row>
    <row r="59" spans="1:14" ht="38.25">
      <c r="A59" s="27"/>
      <c r="B59" s="190"/>
      <c r="C59" s="176"/>
      <c r="D59" s="24" t="s">
        <v>36</v>
      </c>
      <c r="E59" s="25">
        <v>271</v>
      </c>
      <c r="F59" s="25" t="s">
        <v>40</v>
      </c>
      <c r="G59" s="25" t="s">
        <v>137</v>
      </c>
      <c r="H59" s="17">
        <f t="shared" si="0"/>
        <v>557.4</v>
      </c>
      <c r="I59" s="26">
        <v>557.4</v>
      </c>
      <c r="J59" s="26">
        <v>0</v>
      </c>
      <c r="K59" s="26">
        <v>0</v>
      </c>
      <c r="L59" s="26">
        <v>0</v>
      </c>
      <c r="M59" s="26">
        <f>L59</f>
        <v>0</v>
      </c>
      <c r="N59" s="26">
        <f>M59</f>
        <v>0</v>
      </c>
    </row>
    <row r="60" spans="1:14" s="31" customFormat="1" ht="25.5" customHeight="1">
      <c r="A60" s="161" t="s">
        <v>77</v>
      </c>
      <c r="B60" s="162" t="s">
        <v>104</v>
      </c>
      <c r="C60" s="168" t="s">
        <v>31</v>
      </c>
      <c r="D60" s="11" t="s">
        <v>97</v>
      </c>
      <c r="E60" s="40" t="s">
        <v>33</v>
      </c>
      <c r="F60" s="40" t="s">
        <v>33</v>
      </c>
      <c r="G60" s="40" t="s">
        <v>33</v>
      </c>
      <c r="H60" s="17">
        <f>SUM(I60:N60)</f>
        <v>60861.89000000001</v>
      </c>
      <c r="I60" s="17">
        <f aca="true" t="shared" si="22" ref="I60:N60">I64+I68</f>
        <v>10915.099999999999</v>
      </c>
      <c r="J60" s="17">
        <f t="shared" si="22"/>
        <v>17556.4</v>
      </c>
      <c r="K60" s="17">
        <f t="shared" si="22"/>
        <v>8305.19</v>
      </c>
      <c r="L60" s="17">
        <f t="shared" si="22"/>
        <v>8028.4</v>
      </c>
      <c r="M60" s="17">
        <f t="shared" si="22"/>
        <v>8028.4</v>
      </c>
      <c r="N60" s="17">
        <f t="shared" si="22"/>
        <v>8028.4</v>
      </c>
    </row>
    <row r="61" spans="1:14" s="31" customFormat="1" ht="36" customHeight="1">
      <c r="A61" s="161"/>
      <c r="B61" s="162"/>
      <c r="C61" s="168"/>
      <c r="D61" s="24" t="s">
        <v>34</v>
      </c>
      <c r="E61" s="40" t="s">
        <v>33</v>
      </c>
      <c r="F61" s="40" t="s">
        <v>33</v>
      </c>
      <c r="G61" s="40" t="s">
        <v>33</v>
      </c>
      <c r="H61" s="17">
        <f>SUM(I61:N61)</f>
        <v>5626.8</v>
      </c>
      <c r="I61" s="17">
        <f aca="true" t="shared" si="23" ref="I61:N61">I73</f>
        <v>0</v>
      </c>
      <c r="J61" s="17">
        <f t="shared" si="23"/>
        <v>5626.8</v>
      </c>
      <c r="K61" s="17">
        <f t="shared" si="23"/>
        <v>0</v>
      </c>
      <c r="L61" s="17">
        <f t="shared" si="23"/>
        <v>0</v>
      </c>
      <c r="M61" s="17">
        <f t="shared" si="23"/>
        <v>0</v>
      </c>
      <c r="N61" s="17">
        <f t="shared" si="23"/>
        <v>0</v>
      </c>
    </row>
    <row r="62" spans="1:14" s="31" customFormat="1" ht="36" customHeight="1">
      <c r="A62" s="161"/>
      <c r="B62" s="162"/>
      <c r="C62" s="168"/>
      <c r="D62" s="24" t="s">
        <v>35</v>
      </c>
      <c r="E62" s="40" t="s">
        <v>33</v>
      </c>
      <c r="F62" s="40" t="s">
        <v>33</v>
      </c>
      <c r="G62" s="40" t="s">
        <v>33</v>
      </c>
      <c r="H62" s="17">
        <f t="shared" si="0"/>
        <v>26918.2</v>
      </c>
      <c r="I62" s="17">
        <f aca="true" t="shared" si="24" ref="I62:N62">I72+I70+I74</f>
        <v>4950</v>
      </c>
      <c r="J62" s="17">
        <f t="shared" si="24"/>
        <v>7197.4</v>
      </c>
      <c r="K62" s="17">
        <f t="shared" si="24"/>
        <v>3692.7</v>
      </c>
      <c r="L62" s="17">
        <f t="shared" si="24"/>
        <v>3692.7</v>
      </c>
      <c r="M62" s="17">
        <f t="shared" si="24"/>
        <v>3692.7</v>
      </c>
      <c r="N62" s="17">
        <f t="shared" si="24"/>
        <v>3692.7</v>
      </c>
    </row>
    <row r="63" spans="1:14" s="31" customFormat="1" ht="38.25">
      <c r="A63" s="161"/>
      <c r="B63" s="162"/>
      <c r="C63" s="168"/>
      <c r="D63" s="24" t="s">
        <v>36</v>
      </c>
      <c r="E63" s="40" t="s">
        <v>33</v>
      </c>
      <c r="F63" s="40" t="s">
        <v>33</v>
      </c>
      <c r="G63" s="40" t="s">
        <v>33</v>
      </c>
      <c r="H63" s="17">
        <f t="shared" si="0"/>
        <v>28316.89</v>
      </c>
      <c r="I63" s="17">
        <f aca="true" t="shared" si="25" ref="I63:N63">I65+I67+I71+I69+I75</f>
        <v>5965.1</v>
      </c>
      <c r="J63" s="17">
        <f t="shared" si="25"/>
        <v>4732.2</v>
      </c>
      <c r="K63" s="17">
        <f t="shared" si="25"/>
        <v>4612.49</v>
      </c>
      <c r="L63" s="17">
        <f t="shared" si="25"/>
        <v>4335.7</v>
      </c>
      <c r="M63" s="17">
        <f t="shared" si="25"/>
        <v>4335.7</v>
      </c>
      <c r="N63" s="17">
        <f t="shared" si="25"/>
        <v>4335.7</v>
      </c>
    </row>
    <row r="64" spans="1:14" ht="65.25" customHeight="1">
      <c r="A64" s="13"/>
      <c r="B64" s="33" t="s">
        <v>151</v>
      </c>
      <c r="C64" s="21" t="s">
        <v>31</v>
      </c>
      <c r="D64" s="24"/>
      <c r="E64" s="40" t="s">
        <v>33</v>
      </c>
      <c r="F64" s="40" t="s">
        <v>33</v>
      </c>
      <c r="G64" s="40" t="s">
        <v>33</v>
      </c>
      <c r="H64" s="17">
        <f t="shared" si="0"/>
        <v>11225.2</v>
      </c>
      <c r="I64" s="17">
        <f aca="true" t="shared" si="26" ref="I64:N64">I65+I67</f>
        <v>2319.3</v>
      </c>
      <c r="J64" s="17">
        <f t="shared" si="26"/>
        <v>1517.8</v>
      </c>
      <c r="K64" s="17">
        <f t="shared" si="26"/>
        <v>1934.1</v>
      </c>
      <c r="L64" s="17">
        <f t="shared" si="26"/>
        <v>1818</v>
      </c>
      <c r="M64" s="17">
        <f t="shared" si="26"/>
        <v>1818</v>
      </c>
      <c r="N64" s="17">
        <f t="shared" si="26"/>
        <v>1818</v>
      </c>
    </row>
    <row r="65" spans="1:14" ht="60" customHeight="1">
      <c r="A65" s="27"/>
      <c r="B65" s="46" t="s">
        <v>158</v>
      </c>
      <c r="C65" s="21" t="s">
        <v>31</v>
      </c>
      <c r="D65" s="24" t="s">
        <v>36</v>
      </c>
      <c r="E65" s="47">
        <v>271</v>
      </c>
      <c r="F65" s="25" t="s">
        <v>37</v>
      </c>
      <c r="G65" s="25" t="s">
        <v>107</v>
      </c>
      <c r="H65" s="17">
        <f t="shared" si="0"/>
        <v>9954.1</v>
      </c>
      <c r="I65" s="26">
        <v>2074.3</v>
      </c>
      <c r="J65" s="26">
        <v>1290.3</v>
      </c>
      <c r="K65" s="26">
        <f>1093+632</f>
        <v>1725</v>
      </c>
      <c r="L65" s="26">
        <f>1027.43+594.07</f>
        <v>1621.5</v>
      </c>
      <c r="M65" s="26">
        <f aca="true" t="shared" si="27" ref="M65:N67">L65</f>
        <v>1621.5</v>
      </c>
      <c r="N65" s="26">
        <f t="shared" si="27"/>
        <v>1621.5</v>
      </c>
    </row>
    <row r="66" spans="1:14" ht="48.75" hidden="1">
      <c r="A66" s="27"/>
      <c r="B66" s="46" t="s">
        <v>42</v>
      </c>
      <c r="C66" s="21" t="s">
        <v>31</v>
      </c>
      <c r="D66" s="24"/>
      <c r="E66" s="40" t="s">
        <v>33</v>
      </c>
      <c r="F66" s="25" t="s">
        <v>37</v>
      </c>
      <c r="G66" s="25"/>
      <c r="H66" s="17" t="e">
        <f t="shared" si="0"/>
        <v>#REF!</v>
      </c>
      <c r="I66" s="26">
        <v>0</v>
      </c>
      <c r="J66" s="26" t="e">
        <f>K66+L66+N66+#REF!+#REF!</f>
        <v>#REF!</v>
      </c>
      <c r="K66" s="48">
        <v>0</v>
      </c>
      <c r="L66" s="26">
        <f>K66</f>
        <v>0</v>
      </c>
      <c r="M66" s="26">
        <f t="shared" si="27"/>
        <v>0</v>
      </c>
      <c r="N66" s="26">
        <f t="shared" si="27"/>
        <v>0</v>
      </c>
    </row>
    <row r="67" spans="1:14" ht="60" customHeight="1">
      <c r="A67" s="27"/>
      <c r="B67" s="49" t="s">
        <v>159</v>
      </c>
      <c r="C67" s="21" t="s">
        <v>31</v>
      </c>
      <c r="D67" s="24" t="s">
        <v>36</v>
      </c>
      <c r="E67" s="47">
        <v>271</v>
      </c>
      <c r="F67" s="25" t="s">
        <v>40</v>
      </c>
      <c r="G67" s="25" t="s">
        <v>60</v>
      </c>
      <c r="H67" s="17">
        <f t="shared" si="0"/>
        <v>1271.1</v>
      </c>
      <c r="I67" s="26">
        <v>245</v>
      </c>
      <c r="J67" s="26">
        <v>227.5</v>
      </c>
      <c r="K67" s="26">
        <v>209.1</v>
      </c>
      <c r="L67" s="26">
        <v>196.5</v>
      </c>
      <c r="M67" s="26">
        <f t="shared" si="27"/>
        <v>196.5</v>
      </c>
      <c r="N67" s="26">
        <f t="shared" si="27"/>
        <v>196.5</v>
      </c>
    </row>
    <row r="68" spans="1:14" s="31" customFormat="1" ht="26.25">
      <c r="A68" s="13"/>
      <c r="B68" s="50" t="s">
        <v>160</v>
      </c>
      <c r="C68" s="30" t="s">
        <v>31</v>
      </c>
      <c r="D68" s="11"/>
      <c r="E68" s="40" t="s">
        <v>33</v>
      </c>
      <c r="F68" s="40" t="s">
        <v>33</v>
      </c>
      <c r="G68" s="40" t="s">
        <v>33</v>
      </c>
      <c r="H68" s="17">
        <f t="shared" si="0"/>
        <v>49636.69</v>
      </c>
      <c r="I68" s="17">
        <f aca="true" t="shared" si="28" ref="I68:N68">SUM(I69:I75)</f>
        <v>8595.8</v>
      </c>
      <c r="J68" s="17">
        <f t="shared" si="28"/>
        <v>16038.6</v>
      </c>
      <c r="K68" s="17">
        <f t="shared" si="28"/>
        <v>6371.09</v>
      </c>
      <c r="L68" s="17">
        <f t="shared" si="28"/>
        <v>6210.4</v>
      </c>
      <c r="M68" s="17">
        <f t="shared" si="28"/>
        <v>6210.4</v>
      </c>
      <c r="N68" s="17">
        <f t="shared" si="28"/>
        <v>6210.4</v>
      </c>
    </row>
    <row r="69" spans="1:14" ht="41.25" customHeight="1">
      <c r="A69" s="27"/>
      <c r="B69" s="189" t="s">
        <v>139</v>
      </c>
      <c r="C69" s="21"/>
      <c r="D69" s="24" t="s">
        <v>36</v>
      </c>
      <c r="E69" s="47">
        <v>271</v>
      </c>
      <c r="F69" s="25" t="s">
        <v>40</v>
      </c>
      <c r="G69" s="25" t="s">
        <v>96</v>
      </c>
      <c r="H69" s="17">
        <f t="shared" si="0"/>
        <v>15997.690000000002</v>
      </c>
      <c r="I69" s="26">
        <v>3645.8</v>
      </c>
      <c r="J69" s="77">
        <f>3138.6-J71</f>
        <v>2120.3999999999996</v>
      </c>
      <c r="K69" s="77">
        <f>1032.59+1645.8</f>
        <v>2678.39</v>
      </c>
      <c r="L69" s="77">
        <f>1547.06+970.64</f>
        <v>2517.7</v>
      </c>
      <c r="M69" s="77">
        <f aca="true" t="shared" si="29" ref="M69:N72">L69</f>
        <v>2517.7</v>
      </c>
      <c r="N69" s="77">
        <f t="shared" si="29"/>
        <v>2517.7</v>
      </c>
    </row>
    <row r="70" spans="1:14" s="31" customFormat="1" ht="24.75" customHeight="1">
      <c r="A70" s="27"/>
      <c r="B70" s="190"/>
      <c r="C70" s="21"/>
      <c r="D70" s="24" t="s">
        <v>35</v>
      </c>
      <c r="E70" s="47">
        <v>271</v>
      </c>
      <c r="F70" s="25" t="s">
        <v>40</v>
      </c>
      <c r="G70" s="25" t="s">
        <v>96</v>
      </c>
      <c r="H70" s="17">
        <f t="shared" si="0"/>
        <v>23413.500000000004</v>
      </c>
      <c r="I70" s="26">
        <v>4950</v>
      </c>
      <c r="J70" s="77">
        <v>3692.7</v>
      </c>
      <c r="K70" s="77">
        <f>J70</f>
        <v>3692.7</v>
      </c>
      <c r="L70" s="77">
        <f>K70</f>
        <v>3692.7</v>
      </c>
      <c r="M70" s="77">
        <f t="shared" si="29"/>
        <v>3692.7</v>
      </c>
      <c r="N70" s="77">
        <f t="shared" si="29"/>
        <v>3692.7</v>
      </c>
    </row>
    <row r="71" spans="1:14" ht="38.25">
      <c r="A71" s="27"/>
      <c r="B71" s="189" t="s">
        <v>183</v>
      </c>
      <c r="C71" s="21"/>
      <c r="D71" s="24" t="s">
        <v>36</v>
      </c>
      <c r="E71" s="47">
        <v>271</v>
      </c>
      <c r="F71" s="25" t="s">
        <v>40</v>
      </c>
      <c r="G71" s="25" t="s">
        <v>96</v>
      </c>
      <c r="H71" s="17">
        <f t="shared" si="0"/>
        <v>1018.2</v>
      </c>
      <c r="I71" s="26">
        <v>0</v>
      </c>
      <c r="J71" s="26">
        <v>1018.2</v>
      </c>
      <c r="K71" s="26">
        <v>0</v>
      </c>
      <c r="L71" s="26">
        <v>0</v>
      </c>
      <c r="M71" s="26">
        <f t="shared" si="29"/>
        <v>0</v>
      </c>
      <c r="N71" s="26">
        <f t="shared" si="29"/>
        <v>0</v>
      </c>
    </row>
    <row r="72" spans="1:14" s="31" customFormat="1" ht="25.5" customHeight="1">
      <c r="A72" s="27"/>
      <c r="B72" s="190"/>
      <c r="C72" s="21"/>
      <c r="D72" s="24" t="s">
        <v>35</v>
      </c>
      <c r="E72" s="47">
        <v>271</v>
      </c>
      <c r="F72" s="25" t="s">
        <v>40</v>
      </c>
      <c r="G72" s="25" t="s">
        <v>96</v>
      </c>
      <c r="H72" s="17">
        <f t="shared" si="0"/>
        <v>1629.1</v>
      </c>
      <c r="I72" s="26">
        <v>0</v>
      </c>
      <c r="J72" s="26">
        <v>1629.1</v>
      </c>
      <c r="K72" s="26">
        <v>0</v>
      </c>
      <c r="L72" s="26">
        <f>K72</f>
        <v>0</v>
      </c>
      <c r="M72" s="26">
        <f t="shared" si="29"/>
        <v>0</v>
      </c>
      <c r="N72" s="26">
        <f t="shared" si="29"/>
        <v>0</v>
      </c>
    </row>
    <row r="73" spans="1:14" ht="27.75" customHeight="1">
      <c r="A73" s="27"/>
      <c r="B73" s="189" t="s">
        <v>184</v>
      </c>
      <c r="C73" s="21"/>
      <c r="D73" s="24" t="s">
        <v>181</v>
      </c>
      <c r="E73" s="47">
        <v>271</v>
      </c>
      <c r="F73" s="25" t="s">
        <v>40</v>
      </c>
      <c r="G73" s="25" t="s">
        <v>182</v>
      </c>
      <c r="H73" s="17">
        <f>SUM(I73:N73)</f>
        <v>5626.8</v>
      </c>
      <c r="I73" s="26">
        <v>0</v>
      </c>
      <c r="J73" s="26">
        <v>5626.8</v>
      </c>
      <c r="K73" s="26">
        <v>0</v>
      </c>
      <c r="L73" s="26">
        <v>0</v>
      </c>
      <c r="M73" s="26">
        <v>0</v>
      </c>
      <c r="N73" s="26">
        <v>0</v>
      </c>
    </row>
    <row r="74" spans="1:14" s="31" customFormat="1" ht="25.5" customHeight="1">
      <c r="A74" s="27"/>
      <c r="B74" s="177"/>
      <c r="C74" s="21"/>
      <c r="D74" s="24" t="s">
        <v>35</v>
      </c>
      <c r="E74" s="47">
        <v>271</v>
      </c>
      <c r="F74" s="25" t="s">
        <v>40</v>
      </c>
      <c r="G74" s="25" t="s">
        <v>182</v>
      </c>
      <c r="H74" s="17">
        <f>SUM(I74:N74)</f>
        <v>1875.6</v>
      </c>
      <c r="I74" s="26">
        <v>0</v>
      </c>
      <c r="J74" s="26">
        <v>1875.6</v>
      </c>
      <c r="K74" s="26">
        <v>0</v>
      </c>
      <c r="L74" s="26">
        <f aca="true" t="shared" si="30" ref="L74:N75">K74</f>
        <v>0</v>
      </c>
      <c r="M74" s="26">
        <f t="shared" si="30"/>
        <v>0</v>
      </c>
      <c r="N74" s="26">
        <f t="shared" si="30"/>
        <v>0</v>
      </c>
    </row>
    <row r="75" spans="1:14" s="31" customFormat="1" ht="42" customHeight="1">
      <c r="A75" s="27"/>
      <c r="B75" s="190"/>
      <c r="C75" s="21"/>
      <c r="D75" s="24" t="s">
        <v>36</v>
      </c>
      <c r="E75" s="47">
        <v>271</v>
      </c>
      <c r="F75" s="25" t="s">
        <v>40</v>
      </c>
      <c r="G75" s="25" t="s">
        <v>182</v>
      </c>
      <c r="H75" s="17">
        <f>SUM(I75:N75)</f>
        <v>75.8</v>
      </c>
      <c r="I75" s="26">
        <v>0</v>
      </c>
      <c r="J75" s="26">
        <v>75.8</v>
      </c>
      <c r="K75" s="26">
        <v>0</v>
      </c>
      <c r="L75" s="26">
        <f t="shared" si="30"/>
        <v>0</v>
      </c>
      <c r="M75" s="26">
        <f t="shared" si="30"/>
        <v>0</v>
      </c>
      <c r="N75" s="26">
        <f t="shared" si="30"/>
        <v>0</v>
      </c>
    </row>
    <row r="76" spans="1:14" s="31" customFormat="1" ht="25.5" customHeight="1">
      <c r="A76" s="161" t="s">
        <v>78</v>
      </c>
      <c r="B76" s="162" t="s">
        <v>166</v>
      </c>
      <c r="C76" s="168" t="s">
        <v>31</v>
      </c>
      <c r="D76" s="11" t="s">
        <v>97</v>
      </c>
      <c r="E76" s="11" t="s">
        <v>33</v>
      </c>
      <c r="F76" s="11" t="s">
        <v>33</v>
      </c>
      <c r="G76" s="11" t="s">
        <v>33</v>
      </c>
      <c r="H76" s="17">
        <f t="shared" si="0"/>
        <v>11700.8</v>
      </c>
      <c r="I76" s="17">
        <f aca="true" t="shared" si="31" ref="I76:N76">I78+I82+I86+I90</f>
        <v>6493.699999999999</v>
      </c>
      <c r="J76" s="17">
        <f t="shared" si="31"/>
        <v>5207.1</v>
      </c>
      <c r="K76" s="17">
        <f t="shared" si="31"/>
        <v>0</v>
      </c>
      <c r="L76" s="17">
        <f t="shared" si="31"/>
        <v>0</v>
      </c>
      <c r="M76" s="17">
        <f t="shared" si="31"/>
        <v>0</v>
      </c>
      <c r="N76" s="17">
        <f t="shared" si="31"/>
        <v>0</v>
      </c>
    </row>
    <row r="77" spans="1:14" s="31" customFormat="1" ht="38.25">
      <c r="A77" s="161"/>
      <c r="B77" s="162"/>
      <c r="C77" s="168"/>
      <c r="D77" s="24" t="s">
        <v>36</v>
      </c>
      <c r="E77" s="11" t="s">
        <v>33</v>
      </c>
      <c r="F77" s="11" t="s">
        <v>33</v>
      </c>
      <c r="G77" s="11" t="s">
        <v>33</v>
      </c>
      <c r="H77" s="17">
        <f t="shared" si="0"/>
        <v>11700.8</v>
      </c>
      <c r="I77" s="17">
        <f aca="true" t="shared" si="32" ref="I77:N77">I79+I80+I81+I83+I84+I85+I87+I88+I91</f>
        <v>6493.699999999999</v>
      </c>
      <c r="J77" s="17">
        <f>J79+J80+J81+J83+J84+J85+J87+J88+J89+J91</f>
        <v>5207.099999999999</v>
      </c>
      <c r="K77" s="17">
        <f t="shared" si="32"/>
        <v>0</v>
      </c>
      <c r="L77" s="17">
        <f t="shared" si="32"/>
        <v>0</v>
      </c>
      <c r="M77" s="17">
        <f t="shared" si="32"/>
        <v>0</v>
      </c>
      <c r="N77" s="17">
        <f t="shared" si="32"/>
        <v>0</v>
      </c>
    </row>
    <row r="78" spans="1:14" s="31" customFormat="1" ht="51" customHeight="1">
      <c r="A78" s="13"/>
      <c r="B78" s="33" t="s">
        <v>117</v>
      </c>
      <c r="C78" s="30" t="s">
        <v>31</v>
      </c>
      <c r="D78" s="11"/>
      <c r="E78" s="11" t="s">
        <v>33</v>
      </c>
      <c r="F78" s="11" t="s">
        <v>33</v>
      </c>
      <c r="G78" s="11" t="s">
        <v>33</v>
      </c>
      <c r="H78" s="17">
        <f t="shared" si="0"/>
        <v>1885.5500000000002</v>
      </c>
      <c r="I78" s="17">
        <f aca="true" t="shared" si="33" ref="I78:N78">SUM(I79:I81)</f>
        <v>0</v>
      </c>
      <c r="J78" s="17">
        <f t="shared" si="33"/>
        <v>1885.5500000000002</v>
      </c>
      <c r="K78" s="17">
        <f t="shared" si="33"/>
        <v>0</v>
      </c>
      <c r="L78" s="17">
        <f t="shared" si="33"/>
        <v>0</v>
      </c>
      <c r="M78" s="17">
        <f t="shared" si="33"/>
        <v>0</v>
      </c>
      <c r="N78" s="17">
        <f t="shared" si="33"/>
        <v>0</v>
      </c>
    </row>
    <row r="79" spans="1:14" ht="41.25" customHeight="1">
      <c r="A79" s="27"/>
      <c r="B79" s="49" t="s">
        <v>98</v>
      </c>
      <c r="C79" s="21" t="s">
        <v>31</v>
      </c>
      <c r="D79" s="24" t="s">
        <v>36</v>
      </c>
      <c r="E79" s="47">
        <v>271</v>
      </c>
      <c r="F79" s="25" t="s">
        <v>37</v>
      </c>
      <c r="G79" s="25" t="s">
        <v>108</v>
      </c>
      <c r="H79" s="17">
        <f t="shared" si="0"/>
        <v>597.6</v>
      </c>
      <c r="I79" s="26">
        <v>0</v>
      </c>
      <c r="J79" s="26">
        <v>597.6</v>
      </c>
      <c r="K79" s="26">
        <v>0</v>
      </c>
      <c r="L79" s="26">
        <v>0</v>
      </c>
      <c r="M79" s="26">
        <v>0</v>
      </c>
      <c r="N79" s="26">
        <v>0</v>
      </c>
    </row>
    <row r="80" spans="1:14" ht="37.5" customHeight="1">
      <c r="A80" s="27"/>
      <c r="B80" s="49" t="s">
        <v>118</v>
      </c>
      <c r="C80" s="21" t="s">
        <v>31</v>
      </c>
      <c r="D80" s="24" t="s">
        <v>36</v>
      </c>
      <c r="E80" s="47">
        <v>271</v>
      </c>
      <c r="F80" s="25" t="s">
        <v>40</v>
      </c>
      <c r="G80" s="25" t="s">
        <v>143</v>
      </c>
      <c r="H80" s="17">
        <f aca="true" t="shared" si="34" ref="H80:H131">SUM(I80:N80)</f>
        <v>1189.55</v>
      </c>
      <c r="I80" s="26">
        <v>0</v>
      </c>
      <c r="J80" s="26">
        <v>1189.55</v>
      </c>
      <c r="K80" s="26">
        <v>0</v>
      </c>
      <c r="L80" s="26">
        <v>0</v>
      </c>
      <c r="M80" s="26">
        <v>0</v>
      </c>
      <c r="N80" s="26">
        <v>0</v>
      </c>
    </row>
    <row r="81" spans="1:14" ht="43.5" customHeight="1">
      <c r="A81" s="27"/>
      <c r="B81" s="49" t="s">
        <v>119</v>
      </c>
      <c r="C81" s="21" t="s">
        <v>31</v>
      </c>
      <c r="D81" s="24" t="s">
        <v>36</v>
      </c>
      <c r="E81" s="47">
        <v>271</v>
      </c>
      <c r="F81" s="25" t="s">
        <v>93</v>
      </c>
      <c r="G81" s="25" t="s">
        <v>144</v>
      </c>
      <c r="H81" s="17">
        <f t="shared" si="34"/>
        <v>98.4</v>
      </c>
      <c r="I81" s="26">
        <v>0</v>
      </c>
      <c r="J81" s="26">
        <v>98.4</v>
      </c>
      <c r="K81" s="26">
        <v>0</v>
      </c>
      <c r="L81" s="26">
        <v>0</v>
      </c>
      <c r="M81" s="26">
        <v>0</v>
      </c>
      <c r="N81" s="26">
        <v>0</v>
      </c>
    </row>
    <row r="82" spans="1:14" ht="50.25" customHeight="1">
      <c r="A82" s="27"/>
      <c r="B82" s="33" t="s">
        <v>120</v>
      </c>
      <c r="C82" s="30" t="s">
        <v>31</v>
      </c>
      <c r="D82" s="11"/>
      <c r="E82" s="11" t="s">
        <v>33</v>
      </c>
      <c r="F82" s="11" t="s">
        <v>33</v>
      </c>
      <c r="G82" s="11" t="s">
        <v>33</v>
      </c>
      <c r="H82" s="17">
        <f t="shared" si="34"/>
        <v>9138.949999999999</v>
      </c>
      <c r="I82" s="51">
        <f aca="true" t="shared" si="35" ref="I82:N82">SUM(I83:I85)</f>
        <v>6147.799999999999</v>
      </c>
      <c r="J82" s="51">
        <f t="shared" si="35"/>
        <v>2991.15</v>
      </c>
      <c r="K82" s="51">
        <f t="shared" si="35"/>
        <v>0</v>
      </c>
      <c r="L82" s="51">
        <f t="shared" si="35"/>
        <v>0</v>
      </c>
      <c r="M82" s="51">
        <f t="shared" si="35"/>
        <v>0</v>
      </c>
      <c r="N82" s="51">
        <f t="shared" si="35"/>
        <v>0</v>
      </c>
    </row>
    <row r="83" spans="1:14" ht="43.5" customHeight="1">
      <c r="A83" s="27"/>
      <c r="B83" s="49" t="s">
        <v>125</v>
      </c>
      <c r="C83" s="21" t="s">
        <v>31</v>
      </c>
      <c r="D83" s="24" t="s">
        <v>36</v>
      </c>
      <c r="E83" s="47">
        <v>271</v>
      </c>
      <c r="F83" s="25" t="s">
        <v>37</v>
      </c>
      <c r="G83" s="25" t="s">
        <v>145</v>
      </c>
      <c r="H83" s="17">
        <f t="shared" si="34"/>
        <v>4176.5</v>
      </c>
      <c r="I83" s="26">
        <v>2272.3</v>
      </c>
      <c r="J83" s="26">
        <v>1904.2</v>
      </c>
      <c r="K83" s="26">
        <v>0</v>
      </c>
      <c r="L83" s="26">
        <v>0</v>
      </c>
      <c r="M83" s="26">
        <v>0</v>
      </c>
      <c r="N83" s="26">
        <v>0</v>
      </c>
    </row>
    <row r="84" spans="1:14" ht="43.5" customHeight="1">
      <c r="A84" s="27"/>
      <c r="B84" s="49" t="s">
        <v>126</v>
      </c>
      <c r="C84" s="21" t="s">
        <v>31</v>
      </c>
      <c r="D84" s="24" t="s">
        <v>36</v>
      </c>
      <c r="E84" s="47">
        <v>271</v>
      </c>
      <c r="F84" s="25" t="s">
        <v>40</v>
      </c>
      <c r="G84" s="25" t="s">
        <v>146</v>
      </c>
      <c r="H84" s="17">
        <f t="shared" si="34"/>
        <v>4724.65</v>
      </c>
      <c r="I84" s="26">
        <v>3682.1</v>
      </c>
      <c r="J84" s="26">
        <v>1042.55</v>
      </c>
      <c r="K84" s="26">
        <v>0</v>
      </c>
      <c r="L84" s="26">
        <v>0</v>
      </c>
      <c r="M84" s="26">
        <v>0</v>
      </c>
      <c r="N84" s="26">
        <v>0</v>
      </c>
    </row>
    <row r="85" spans="1:14" ht="43.5" customHeight="1">
      <c r="A85" s="27"/>
      <c r="B85" s="49" t="s">
        <v>127</v>
      </c>
      <c r="C85" s="21" t="s">
        <v>31</v>
      </c>
      <c r="D85" s="24" t="s">
        <v>36</v>
      </c>
      <c r="E85" s="47">
        <v>271</v>
      </c>
      <c r="F85" s="25" t="s">
        <v>93</v>
      </c>
      <c r="G85" s="25" t="s">
        <v>147</v>
      </c>
      <c r="H85" s="17">
        <f t="shared" si="34"/>
        <v>237.8</v>
      </c>
      <c r="I85" s="26">
        <v>193.4</v>
      </c>
      <c r="J85" s="26">
        <v>44.4</v>
      </c>
      <c r="K85" s="26">
        <v>0</v>
      </c>
      <c r="L85" s="26">
        <v>0</v>
      </c>
      <c r="M85" s="26">
        <v>0</v>
      </c>
      <c r="N85" s="26">
        <v>0</v>
      </c>
    </row>
    <row r="86" spans="1:14" ht="50.25" customHeight="1">
      <c r="A86" s="27"/>
      <c r="B86" s="33" t="s">
        <v>121</v>
      </c>
      <c r="C86" s="30" t="s">
        <v>31</v>
      </c>
      <c r="D86" s="11"/>
      <c r="E86" s="11" t="s">
        <v>33</v>
      </c>
      <c r="F86" s="11" t="s">
        <v>33</v>
      </c>
      <c r="G86" s="11" t="s">
        <v>33</v>
      </c>
      <c r="H86" s="17">
        <f t="shared" si="34"/>
        <v>676.3</v>
      </c>
      <c r="I86" s="51">
        <f>I88+I87</f>
        <v>345.9</v>
      </c>
      <c r="J86" s="51">
        <f>J88+J87+J89</f>
        <v>330.4</v>
      </c>
      <c r="K86" s="51">
        <f>K88+K87+K89</f>
        <v>0</v>
      </c>
      <c r="L86" s="51">
        <f>L88+L87+L89</f>
        <v>0</v>
      </c>
      <c r="M86" s="51">
        <f>M88+M87+M89</f>
        <v>0</v>
      </c>
      <c r="N86" s="51">
        <f>N88+N87+N89</f>
        <v>0</v>
      </c>
    </row>
    <row r="87" spans="1:14" ht="43.5" customHeight="1">
      <c r="A87" s="27"/>
      <c r="B87" s="49" t="s">
        <v>128</v>
      </c>
      <c r="C87" s="21" t="s">
        <v>31</v>
      </c>
      <c r="D87" s="24" t="s">
        <v>36</v>
      </c>
      <c r="E87" s="47">
        <v>271</v>
      </c>
      <c r="F87" s="25" t="s">
        <v>37</v>
      </c>
      <c r="G87" s="25" t="s">
        <v>140</v>
      </c>
      <c r="H87" s="17">
        <f t="shared" si="34"/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43.5" customHeight="1">
      <c r="A88" s="27"/>
      <c r="B88" s="49" t="s">
        <v>129</v>
      </c>
      <c r="C88" s="21" t="s">
        <v>31</v>
      </c>
      <c r="D88" s="24" t="s">
        <v>36</v>
      </c>
      <c r="E88" s="47">
        <v>271</v>
      </c>
      <c r="F88" s="25" t="s">
        <v>40</v>
      </c>
      <c r="G88" s="25" t="s">
        <v>141</v>
      </c>
      <c r="H88" s="17">
        <f t="shared" si="34"/>
        <v>452.4</v>
      </c>
      <c r="I88" s="26">
        <v>345.9</v>
      </c>
      <c r="J88" s="26">
        <v>106.5</v>
      </c>
      <c r="K88" s="26">
        <v>0</v>
      </c>
      <c r="L88" s="26">
        <v>0</v>
      </c>
      <c r="M88" s="26">
        <v>0</v>
      </c>
      <c r="N88" s="26">
        <v>0</v>
      </c>
    </row>
    <row r="89" spans="1:14" ht="43.5" customHeight="1">
      <c r="A89" s="27"/>
      <c r="B89" s="49" t="s">
        <v>178</v>
      </c>
      <c r="C89" s="21" t="s">
        <v>31</v>
      </c>
      <c r="D89" s="24" t="s">
        <v>36</v>
      </c>
      <c r="E89" s="47">
        <v>271</v>
      </c>
      <c r="F89" s="25" t="s">
        <v>40</v>
      </c>
      <c r="G89" s="25" t="s">
        <v>177</v>
      </c>
      <c r="H89" s="17">
        <f>SUM(I89:N89)</f>
        <v>223.9</v>
      </c>
      <c r="I89" s="26">
        <v>0</v>
      </c>
      <c r="J89" s="26">
        <v>223.9</v>
      </c>
      <c r="K89" s="26">
        <v>0</v>
      </c>
      <c r="L89" s="26">
        <v>0</v>
      </c>
      <c r="M89" s="26">
        <v>0</v>
      </c>
      <c r="N89" s="26">
        <v>0</v>
      </c>
    </row>
    <row r="90" spans="1:14" ht="50.25" customHeight="1">
      <c r="A90" s="27"/>
      <c r="B90" s="33" t="s">
        <v>122</v>
      </c>
      <c r="C90" s="30" t="s">
        <v>31</v>
      </c>
      <c r="D90" s="11"/>
      <c r="E90" s="11" t="s">
        <v>33</v>
      </c>
      <c r="F90" s="11" t="s">
        <v>33</v>
      </c>
      <c r="G90" s="11" t="s">
        <v>33</v>
      </c>
      <c r="H90" s="17">
        <f t="shared" si="34"/>
        <v>0</v>
      </c>
      <c r="I90" s="51">
        <f aca="true" t="shared" si="36" ref="I90:N90">I91</f>
        <v>0</v>
      </c>
      <c r="J90" s="51">
        <f t="shared" si="36"/>
        <v>0</v>
      </c>
      <c r="K90" s="51">
        <f t="shared" si="36"/>
        <v>0</v>
      </c>
      <c r="L90" s="51">
        <f t="shared" si="36"/>
        <v>0</v>
      </c>
      <c r="M90" s="51">
        <f t="shared" si="36"/>
        <v>0</v>
      </c>
      <c r="N90" s="51">
        <f t="shared" si="36"/>
        <v>0</v>
      </c>
    </row>
    <row r="91" spans="1:14" ht="38.25">
      <c r="A91" s="27"/>
      <c r="B91" s="37" t="s">
        <v>161</v>
      </c>
      <c r="C91" s="21" t="s">
        <v>31</v>
      </c>
      <c r="D91" s="24" t="s">
        <v>36</v>
      </c>
      <c r="E91" s="25" t="s">
        <v>38</v>
      </c>
      <c r="F91" s="25" t="s">
        <v>40</v>
      </c>
      <c r="G91" s="25" t="s">
        <v>148</v>
      </c>
      <c r="H91" s="17">
        <f t="shared" si="34"/>
        <v>0</v>
      </c>
      <c r="I91" s="26">
        <v>0</v>
      </c>
      <c r="J91" s="26">
        <v>0</v>
      </c>
      <c r="K91" s="26">
        <v>0</v>
      </c>
      <c r="L91" s="26">
        <f>K91</f>
        <v>0</v>
      </c>
      <c r="M91" s="26">
        <f>L91</f>
        <v>0</v>
      </c>
      <c r="N91" s="26">
        <f>M91</f>
        <v>0</v>
      </c>
    </row>
    <row r="92" spans="1:14" s="31" customFormat="1" ht="57" customHeight="1">
      <c r="A92" s="13" t="s">
        <v>79</v>
      </c>
      <c r="B92" s="178" t="s">
        <v>172</v>
      </c>
      <c r="C92" s="180" t="s">
        <v>31</v>
      </c>
      <c r="D92" s="11" t="s">
        <v>97</v>
      </c>
      <c r="E92" s="11" t="s">
        <v>33</v>
      </c>
      <c r="F92" s="40" t="s">
        <v>33</v>
      </c>
      <c r="G92" s="40" t="s">
        <v>33</v>
      </c>
      <c r="H92" s="17">
        <f t="shared" si="34"/>
        <v>425</v>
      </c>
      <c r="I92" s="17">
        <f aca="true" t="shared" si="37" ref="I92:N92">I94</f>
        <v>85</v>
      </c>
      <c r="J92" s="17">
        <f t="shared" si="37"/>
        <v>0</v>
      </c>
      <c r="K92" s="17">
        <f t="shared" si="37"/>
        <v>85</v>
      </c>
      <c r="L92" s="17">
        <f t="shared" si="37"/>
        <v>85</v>
      </c>
      <c r="M92" s="17">
        <f t="shared" si="37"/>
        <v>85</v>
      </c>
      <c r="N92" s="17">
        <f t="shared" si="37"/>
        <v>85</v>
      </c>
    </row>
    <row r="93" spans="1:14" s="31" customFormat="1" ht="38.25">
      <c r="A93" s="13"/>
      <c r="B93" s="179"/>
      <c r="C93" s="181"/>
      <c r="D93" s="24" t="s">
        <v>36</v>
      </c>
      <c r="E93" s="40" t="s">
        <v>33</v>
      </c>
      <c r="F93" s="40" t="s">
        <v>33</v>
      </c>
      <c r="G93" s="40" t="s">
        <v>33</v>
      </c>
      <c r="H93" s="17">
        <f t="shared" si="34"/>
        <v>425</v>
      </c>
      <c r="I93" s="17">
        <f aca="true" t="shared" si="38" ref="I93:N93">I94</f>
        <v>85</v>
      </c>
      <c r="J93" s="17">
        <f t="shared" si="38"/>
        <v>0</v>
      </c>
      <c r="K93" s="17">
        <f t="shared" si="38"/>
        <v>85</v>
      </c>
      <c r="L93" s="17">
        <f t="shared" si="38"/>
        <v>85</v>
      </c>
      <c r="M93" s="17">
        <f t="shared" si="38"/>
        <v>85</v>
      </c>
      <c r="N93" s="17">
        <f t="shared" si="38"/>
        <v>85</v>
      </c>
    </row>
    <row r="94" spans="1:14" ht="76.5">
      <c r="A94" s="27"/>
      <c r="B94" s="20" t="s">
        <v>73</v>
      </c>
      <c r="C94" s="30" t="s">
        <v>31</v>
      </c>
      <c r="D94" s="11" t="s">
        <v>36</v>
      </c>
      <c r="E94" s="12">
        <v>271</v>
      </c>
      <c r="F94" s="43" t="s">
        <v>41</v>
      </c>
      <c r="G94" s="43" t="s">
        <v>61</v>
      </c>
      <c r="H94" s="17">
        <f t="shared" si="34"/>
        <v>425</v>
      </c>
      <c r="I94" s="17">
        <v>85</v>
      </c>
      <c r="J94" s="17">
        <v>0</v>
      </c>
      <c r="K94" s="17">
        <v>85</v>
      </c>
      <c r="L94" s="17">
        <v>85</v>
      </c>
      <c r="M94" s="17">
        <f>L94</f>
        <v>85</v>
      </c>
      <c r="N94" s="17">
        <f>M94</f>
        <v>85</v>
      </c>
    </row>
    <row r="95" spans="1:14" s="31" customFormat="1" ht="25.5">
      <c r="A95" s="161" t="s">
        <v>80</v>
      </c>
      <c r="B95" s="162" t="s">
        <v>15</v>
      </c>
      <c r="C95" s="168" t="s">
        <v>31</v>
      </c>
      <c r="D95" s="11" t="s">
        <v>97</v>
      </c>
      <c r="E95" s="11" t="s">
        <v>33</v>
      </c>
      <c r="F95" s="40" t="s">
        <v>33</v>
      </c>
      <c r="G95" s="40" t="s">
        <v>33</v>
      </c>
      <c r="H95" s="17">
        <f t="shared" si="34"/>
        <v>160517.43000000002</v>
      </c>
      <c r="I95" s="17">
        <f aca="true" t="shared" si="39" ref="I95:N95">I99+I104</f>
        <v>26595.710000000003</v>
      </c>
      <c r="J95" s="17">
        <f t="shared" si="39"/>
        <v>27746.82</v>
      </c>
      <c r="K95" s="17">
        <f t="shared" si="39"/>
        <v>26518.3</v>
      </c>
      <c r="L95" s="17">
        <f t="shared" si="39"/>
        <v>26552.2</v>
      </c>
      <c r="M95" s="17">
        <f t="shared" si="39"/>
        <v>26552.2</v>
      </c>
      <c r="N95" s="17">
        <f t="shared" si="39"/>
        <v>26552.2</v>
      </c>
    </row>
    <row r="96" spans="1:14" s="31" customFormat="1" ht="25.5">
      <c r="A96" s="161"/>
      <c r="B96" s="162"/>
      <c r="C96" s="168"/>
      <c r="D96" s="24" t="s">
        <v>34</v>
      </c>
      <c r="E96" s="11" t="s">
        <v>33</v>
      </c>
      <c r="F96" s="40" t="s">
        <v>33</v>
      </c>
      <c r="G96" s="40" t="s">
        <v>33</v>
      </c>
      <c r="H96" s="17">
        <f t="shared" si="34"/>
        <v>5479.549999999999</v>
      </c>
      <c r="I96" s="17">
        <f>I100+I107</f>
        <v>1042.8</v>
      </c>
      <c r="J96" s="17">
        <f>J100+J107+J112</f>
        <v>947.85</v>
      </c>
      <c r="K96" s="17">
        <f>K100+K107</f>
        <v>846.8</v>
      </c>
      <c r="L96" s="17">
        <f>L100+L107</f>
        <v>880.7</v>
      </c>
      <c r="M96" s="17">
        <f>M100+M107</f>
        <v>880.7</v>
      </c>
      <c r="N96" s="17">
        <f>N100+N107</f>
        <v>880.7</v>
      </c>
    </row>
    <row r="97" spans="1:14" s="31" customFormat="1" ht="25.5">
      <c r="A97" s="161"/>
      <c r="B97" s="162"/>
      <c r="C97" s="168"/>
      <c r="D97" s="24" t="s">
        <v>35</v>
      </c>
      <c r="E97" s="40" t="s">
        <v>33</v>
      </c>
      <c r="F97" s="40" t="s">
        <v>33</v>
      </c>
      <c r="G97" s="40" t="s">
        <v>33</v>
      </c>
      <c r="H97" s="17">
        <f t="shared" si="34"/>
        <v>154775.15</v>
      </c>
      <c r="I97" s="17">
        <f>I105+I103+I102+I101+I108</f>
        <v>25416.300000000003</v>
      </c>
      <c r="J97" s="17">
        <f>J105+J103+J102+J101+J108+J110+J113</f>
        <v>26672.85</v>
      </c>
      <c r="K97" s="17">
        <f>K105+K103+K102+K101+K108</f>
        <v>25671.5</v>
      </c>
      <c r="L97" s="17">
        <f>L105+L103+L102+L101+L108</f>
        <v>25671.5</v>
      </c>
      <c r="M97" s="17">
        <f>M105+M103+M102+M101+M108</f>
        <v>25671.5</v>
      </c>
      <c r="N97" s="17">
        <f>N105+N103+N102+N101+N108</f>
        <v>25671.5</v>
      </c>
    </row>
    <row r="98" spans="1:14" s="31" customFormat="1" ht="38.25">
      <c r="A98" s="161"/>
      <c r="B98" s="162"/>
      <c r="C98" s="168"/>
      <c r="D98" s="24" t="s">
        <v>36</v>
      </c>
      <c r="E98" s="40" t="s">
        <v>33</v>
      </c>
      <c r="F98" s="40" t="s">
        <v>33</v>
      </c>
      <c r="G98" s="40" t="s">
        <v>33</v>
      </c>
      <c r="H98" s="17">
        <f t="shared" si="34"/>
        <v>262.73</v>
      </c>
      <c r="I98" s="17">
        <f>I109+I106</f>
        <v>136.61</v>
      </c>
      <c r="J98" s="17">
        <f>J109+J106+J111+J114</f>
        <v>126.11999999999999</v>
      </c>
      <c r="K98" s="17">
        <f>K109+K106</f>
        <v>0</v>
      </c>
      <c r="L98" s="17">
        <f>L109+L106</f>
        <v>0</v>
      </c>
      <c r="M98" s="17">
        <f>M109+M106</f>
        <v>0</v>
      </c>
      <c r="N98" s="17">
        <f>N109+N106</f>
        <v>0</v>
      </c>
    </row>
    <row r="99" spans="1:14" s="31" customFormat="1" ht="51">
      <c r="A99" s="13"/>
      <c r="B99" s="33" t="s">
        <v>74</v>
      </c>
      <c r="C99" s="21" t="s">
        <v>31</v>
      </c>
      <c r="D99" s="11"/>
      <c r="E99" s="40" t="s">
        <v>33</v>
      </c>
      <c r="F99" s="40" t="s">
        <v>33</v>
      </c>
      <c r="G99" s="40" t="s">
        <v>33</v>
      </c>
      <c r="H99" s="17">
        <f t="shared" si="34"/>
        <v>157890.2</v>
      </c>
      <c r="I99" s="17">
        <f aca="true" t="shared" si="40" ref="I99:N99">I100+I101+I102+I103</f>
        <v>25229.600000000002</v>
      </c>
      <c r="J99" s="17">
        <f t="shared" si="40"/>
        <v>26485.7</v>
      </c>
      <c r="K99" s="17">
        <f t="shared" si="40"/>
        <v>26518.3</v>
      </c>
      <c r="L99" s="17">
        <f t="shared" si="40"/>
        <v>26552.2</v>
      </c>
      <c r="M99" s="17">
        <f t="shared" si="40"/>
        <v>26552.2</v>
      </c>
      <c r="N99" s="17">
        <f t="shared" si="40"/>
        <v>26552.2</v>
      </c>
    </row>
    <row r="100" spans="1:14" ht="36">
      <c r="A100" s="52"/>
      <c r="B100" s="53" t="s">
        <v>8</v>
      </c>
      <c r="C100" s="21" t="s">
        <v>31</v>
      </c>
      <c r="D100" s="24" t="s">
        <v>34</v>
      </c>
      <c r="E100" s="47">
        <v>271</v>
      </c>
      <c r="F100" s="25" t="s">
        <v>39</v>
      </c>
      <c r="G100" s="25" t="s">
        <v>62</v>
      </c>
      <c r="H100" s="17">
        <f t="shared" si="34"/>
        <v>5173.799999999999</v>
      </c>
      <c r="I100" s="54">
        <v>870.7</v>
      </c>
      <c r="J100" s="26">
        <v>814.2</v>
      </c>
      <c r="K100" s="54">
        <v>846.8</v>
      </c>
      <c r="L100" s="54">
        <v>880.7</v>
      </c>
      <c r="M100" s="54">
        <f aca="true" t="shared" si="41" ref="M100:N103">L100</f>
        <v>880.7</v>
      </c>
      <c r="N100" s="54">
        <f t="shared" si="41"/>
        <v>880.7</v>
      </c>
    </row>
    <row r="101" spans="1:14" ht="44.25" customHeight="1">
      <c r="A101" s="52"/>
      <c r="B101" s="53" t="s">
        <v>9</v>
      </c>
      <c r="C101" s="21" t="s">
        <v>31</v>
      </c>
      <c r="D101" s="24" t="s">
        <v>35</v>
      </c>
      <c r="E101" s="25" t="s">
        <v>38</v>
      </c>
      <c r="F101" s="25" t="s">
        <v>39</v>
      </c>
      <c r="G101" s="25" t="s">
        <v>63</v>
      </c>
      <c r="H101" s="17">
        <f t="shared" si="34"/>
        <v>62399.1</v>
      </c>
      <c r="I101" s="54">
        <v>10431.6</v>
      </c>
      <c r="J101" s="54">
        <f>10239.9+153.6</f>
        <v>10393.5</v>
      </c>
      <c r="K101" s="54">
        <f aca="true" t="shared" si="42" ref="K101:L103">J101</f>
        <v>10393.5</v>
      </c>
      <c r="L101" s="54">
        <f t="shared" si="42"/>
        <v>10393.5</v>
      </c>
      <c r="M101" s="54">
        <f t="shared" si="41"/>
        <v>10393.5</v>
      </c>
      <c r="N101" s="54">
        <f t="shared" si="41"/>
        <v>10393.5</v>
      </c>
    </row>
    <row r="102" spans="1:14" ht="25.5">
      <c r="A102" s="52"/>
      <c r="B102" s="53" t="s">
        <v>10</v>
      </c>
      <c r="C102" s="21" t="s">
        <v>31</v>
      </c>
      <c r="D102" s="24" t="s">
        <v>35</v>
      </c>
      <c r="E102" s="25" t="s">
        <v>38</v>
      </c>
      <c r="F102" s="25" t="s">
        <v>39</v>
      </c>
      <c r="G102" s="25" t="s">
        <v>64</v>
      </c>
      <c r="H102" s="17">
        <f t="shared" si="34"/>
        <v>43176</v>
      </c>
      <c r="I102" s="54">
        <v>6605</v>
      </c>
      <c r="J102" s="54">
        <v>7314.2</v>
      </c>
      <c r="K102" s="54">
        <f t="shared" si="42"/>
        <v>7314.2</v>
      </c>
      <c r="L102" s="54">
        <f t="shared" si="42"/>
        <v>7314.2</v>
      </c>
      <c r="M102" s="54">
        <f t="shared" si="41"/>
        <v>7314.2</v>
      </c>
      <c r="N102" s="54">
        <f t="shared" si="41"/>
        <v>7314.2</v>
      </c>
    </row>
    <row r="103" spans="1:14" ht="25.5">
      <c r="A103" s="52"/>
      <c r="B103" s="53" t="s">
        <v>11</v>
      </c>
      <c r="C103" s="21" t="s">
        <v>31</v>
      </c>
      <c r="D103" s="24" t="s">
        <v>35</v>
      </c>
      <c r="E103" s="47">
        <v>271</v>
      </c>
      <c r="F103" s="25" t="s">
        <v>39</v>
      </c>
      <c r="G103" s="25" t="s">
        <v>65</v>
      </c>
      <c r="H103" s="17">
        <f t="shared" si="34"/>
        <v>47141.3</v>
      </c>
      <c r="I103" s="54">
        <v>7322.3</v>
      </c>
      <c r="J103" s="54">
        <f>122+7841.8</f>
        <v>7963.8</v>
      </c>
      <c r="K103" s="54">
        <f t="shared" si="42"/>
        <v>7963.8</v>
      </c>
      <c r="L103" s="54">
        <f t="shared" si="42"/>
        <v>7963.8</v>
      </c>
      <c r="M103" s="54">
        <f t="shared" si="41"/>
        <v>7963.8</v>
      </c>
      <c r="N103" s="54">
        <f t="shared" si="41"/>
        <v>7963.8</v>
      </c>
    </row>
    <row r="104" spans="1:14" s="56" customFormat="1" ht="38.25">
      <c r="A104" s="55"/>
      <c r="B104" s="20" t="s">
        <v>162</v>
      </c>
      <c r="C104" s="30" t="s">
        <v>31</v>
      </c>
      <c r="D104" s="11"/>
      <c r="E104" s="43" t="s">
        <v>33</v>
      </c>
      <c r="F104" s="43" t="s">
        <v>33</v>
      </c>
      <c r="G104" s="43" t="s">
        <v>33</v>
      </c>
      <c r="H104" s="17">
        <f t="shared" si="34"/>
        <v>2627.2299999999996</v>
      </c>
      <c r="I104" s="17">
        <f>SUM(I105:I109)</f>
        <v>1366.11</v>
      </c>
      <c r="J104" s="17">
        <f>SUM(J105:J114)</f>
        <v>1261.12</v>
      </c>
      <c r="K104" s="17">
        <f>SUM(K105:K109)</f>
        <v>0</v>
      </c>
      <c r="L104" s="17">
        <f>SUM(L105:L109)</f>
        <v>0</v>
      </c>
      <c r="M104" s="17">
        <f>SUM(M105:M109)</f>
        <v>0</v>
      </c>
      <c r="N104" s="17">
        <f>SUM(N105:N109)</f>
        <v>0</v>
      </c>
    </row>
    <row r="105" spans="1:14" s="6" customFormat="1" ht="34.5" customHeight="1">
      <c r="A105" s="57"/>
      <c r="B105" s="171" t="s">
        <v>135</v>
      </c>
      <c r="C105" s="174" t="s">
        <v>31</v>
      </c>
      <c r="D105" s="24" t="s">
        <v>35</v>
      </c>
      <c r="E105" s="47">
        <v>271</v>
      </c>
      <c r="F105" s="25" t="s">
        <v>93</v>
      </c>
      <c r="G105" s="25" t="s">
        <v>136</v>
      </c>
      <c r="H105" s="17">
        <f t="shared" si="34"/>
        <v>1000</v>
      </c>
      <c r="I105" s="26">
        <v>1000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</row>
    <row r="106" spans="1:14" s="6" customFormat="1" ht="34.5" customHeight="1">
      <c r="A106" s="57"/>
      <c r="B106" s="172"/>
      <c r="C106" s="175"/>
      <c r="D106" s="24" t="s">
        <v>36</v>
      </c>
      <c r="E106" s="47">
        <v>271</v>
      </c>
      <c r="F106" s="25" t="s">
        <v>93</v>
      </c>
      <c r="G106" s="25" t="s">
        <v>136</v>
      </c>
      <c r="H106" s="17">
        <f t="shared" si="34"/>
        <v>111.11</v>
      </c>
      <c r="I106" s="26">
        <v>111.11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</row>
    <row r="107" spans="1:14" s="6" customFormat="1" ht="34.5" customHeight="1">
      <c r="A107" s="57"/>
      <c r="B107" s="172"/>
      <c r="C107" s="175"/>
      <c r="D107" s="24" t="s">
        <v>34</v>
      </c>
      <c r="E107" s="47">
        <v>271</v>
      </c>
      <c r="F107" s="25" t="s">
        <v>93</v>
      </c>
      <c r="G107" s="25" t="s">
        <v>171</v>
      </c>
      <c r="H107" s="17">
        <f t="shared" si="34"/>
        <v>172.1</v>
      </c>
      <c r="I107" s="26">
        <v>172.1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</row>
    <row r="108" spans="1:14" s="6" customFormat="1" ht="34.5" customHeight="1">
      <c r="A108" s="57"/>
      <c r="B108" s="172"/>
      <c r="C108" s="175"/>
      <c r="D108" s="24" t="s">
        <v>35</v>
      </c>
      <c r="E108" s="47">
        <v>271</v>
      </c>
      <c r="F108" s="25" t="s">
        <v>93</v>
      </c>
      <c r="G108" s="25" t="s">
        <v>171</v>
      </c>
      <c r="H108" s="17">
        <f t="shared" si="34"/>
        <v>57.4</v>
      </c>
      <c r="I108" s="26">
        <v>57.4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</row>
    <row r="109" spans="1:14" s="6" customFormat="1" ht="34.5" customHeight="1">
      <c r="A109" s="57"/>
      <c r="B109" s="177"/>
      <c r="C109" s="176"/>
      <c r="D109" s="24" t="s">
        <v>36</v>
      </c>
      <c r="E109" s="47">
        <v>271</v>
      </c>
      <c r="F109" s="25" t="s">
        <v>93</v>
      </c>
      <c r="G109" s="25" t="s">
        <v>171</v>
      </c>
      <c r="H109" s="17">
        <f t="shared" si="34"/>
        <v>25.5</v>
      </c>
      <c r="I109" s="26">
        <v>25.5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</row>
    <row r="110" spans="1:14" s="6" customFormat="1" ht="34.5" customHeight="1">
      <c r="A110" s="57"/>
      <c r="B110" s="171" t="s">
        <v>135</v>
      </c>
      <c r="C110" s="174" t="s">
        <v>31</v>
      </c>
      <c r="D110" s="24" t="s">
        <v>35</v>
      </c>
      <c r="E110" s="47">
        <v>271</v>
      </c>
      <c r="F110" s="25" t="s">
        <v>37</v>
      </c>
      <c r="G110" s="25" t="s">
        <v>136</v>
      </c>
      <c r="H110" s="17">
        <f t="shared" si="34"/>
        <v>956.8</v>
      </c>
      <c r="I110" s="26">
        <v>0</v>
      </c>
      <c r="J110" s="26">
        <v>956.8</v>
      </c>
      <c r="K110" s="26">
        <v>0</v>
      </c>
      <c r="L110" s="26">
        <v>0</v>
      </c>
      <c r="M110" s="26">
        <v>0</v>
      </c>
      <c r="N110" s="26">
        <v>0</v>
      </c>
    </row>
    <row r="111" spans="1:14" s="6" customFormat="1" ht="34.5" customHeight="1">
      <c r="A111" s="57"/>
      <c r="B111" s="172"/>
      <c r="C111" s="175"/>
      <c r="D111" s="24" t="s">
        <v>36</v>
      </c>
      <c r="E111" s="47">
        <v>271</v>
      </c>
      <c r="F111" s="25" t="s">
        <v>37</v>
      </c>
      <c r="G111" s="25" t="s">
        <v>136</v>
      </c>
      <c r="H111" s="17">
        <f t="shared" si="34"/>
        <v>106.32</v>
      </c>
      <c r="I111" s="26">
        <v>0</v>
      </c>
      <c r="J111" s="26">
        <v>106.32</v>
      </c>
      <c r="K111" s="26">
        <v>0</v>
      </c>
      <c r="L111" s="26">
        <v>0</v>
      </c>
      <c r="M111" s="26">
        <v>0</v>
      </c>
      <c r="N111" s="26">
        <v>0</v>
      </c>
    </row>
    <row r="112" spans="1:14" s="6" customFormat="1" ht="34.5" customHeight="1">
      <c r="A112" s="57"/>
      <c r="B112" s="172"/>
      <c r="C112" s="175"/>
      <c r="D112" s="24" t="s">
        <v>34</v>
      </c>
      <c r="E112" s="47">
        <v>271</v>
      </c>
      <c r="F112" s="25" t="s">
        <v>37</v>
      </c>
      <c r="G112" s="25" t="s">
        <v>171</v>
      </c>
      <c r="H112" s="17">
        <f t="shared" si="34"/>
        <v>133.65</v>
      </c>
      <c r="I112" s="26">
        <v>0</v>
      </c>
      <c r="J112" s="26">
        <v>133.65</v>
      </c>
      <c r="K112" s="26">
        <v>0</v>
      </c>
      <c r="L112" s="26">
        <v>0</v>
      </c>
      <c r="M112" s="26">
        <v>0</v>
      </c>
      <c r="N112" s="26">
        <v>0</v>
      </c>
    </row>
    <row r="113" spans="1:14" s="6" customFormat="1" ht="34.5" customHeight="1">
      <c r="A113" s="57"/>
      <c r="B113" s="172"/>
      <c r="C113" s="175"/>
      <c r="D113" s="24" t="s">
        <v>35</v>
      </c>
      <c r="E113" s="47">
        <v>271</v>
      </c>
      <c r="F113" s="25" t="s">
        <v>37</v>
      </c>
      <c r="G113" s="25" t="s">
        <v>171</v>
      </c>
      <c r="H113" s="17">
        <f t="shared" si="34"/>
        <v>44.55</v>
      </c>
      <c r="I113" s="26">
        <v>0</v>
      </c>
      <c r="J113" s="26">
        <v>44.55</v>
      </c>
      <c r="K113" s="26">
        <v>0</v>
      </c>
      <c r="L113" s="26">
        <v>0</v>
      </c>
      <c r="M113" s="26">
        <v>0</v>
      </c>
      <c r="N113" s="26">
        <v>0</v>
      </c>
    </row>
    <row r="114" spans="1:14" s="6" customFormat="1" ht="34.5" customHeight="1">
      <c r="A114" s="57"/>
      <c r="B114" s="173"/>
      <c r="C114" s="176"/>
      <c r="D114" s="24" t="s">
        <v>36</v>
      </c>
      <c r="E114" s="47">
        <v>271</v>
      </c>
      <c r="F114" s="25" t="s">
        <v>37</v>
      </c>
      <c r="G114" s="25" t="s">
        <v>171</v>
      </c>
      <c r="H114" s="17">
        <f t="shared" si="34"/>
        <v>19.8</v>
      </c>
      <c r="I114" s="26">
        <v>0</v>
      </c>
      <c r="J114" s="26">
        <v>19.8</v>
      </c>
      <c r="K114" s="26">
        <v>0</v>
      </c>
      <c r="L114" s="26">
        <v>0</v>
      </c>
      <c r="M114" s="26">
        <v>0</v>
      </c>
      <c r="N114" s="26">
        <v>0</v>
      </c>
    </row>
    <row r="115" spans="1:14" s="31" customFormat="1" ht="25.5">
      <c r="A115" s="170" t="s">
        <v>81</v>
      </c>
      <c r="B115" s="162" t="s">
        <v>16</v>
      </c>
      <c r="C115" s="168" t="s">
        <v>31</v>
      </c>
      <c r="D115" s="11" t="s">
        <v>97</v>
      </c>
      <c r="E115" s="11" t="s">
        <v>33</v>
      </c>
      <c r="F115" s="40" t="s">
        <v>33</v>
      </c>
      <c r="G115" s="40" t="s">
        <v>33</v>
      </c>
      <c r="H115" s="17">
        <f t="shared" si="34"/>
        <v>47797.899999999994</v>
      </c>
      <c r="I115" s="17">
        <f aca="true" t="shared" si="43" ref="I115:N115">I118</f>
        <v>9669.7</v>
      </c>
      <c r="J115" s="17">
        <f t="shared" si="43"/>
        <v>2701</v>
      </c>
      <c r="K115" s="17">
        <f t="shared" si="43"/>
        <v>8652.8</v>
      </c>
      <c r="L115" s="17">
        <f t="shared" si="43"/>
        <v>8924.8</v>
      </c>
      <c r="M115" s="17">
        <f t="shared" si="43"/>
        <v>8924.8</v>
      </c>
      <c r="N115" s="17">
        <f t="shared" si="43"/>
        <v>8924.8</v>
      </c>
    </row>
    <row r="116" spans="1:14" s="31" customFormat="1" ht="25.5">
      <c r="A116" s="170"/>
      <c r="B116" s="162"/>
      <c r="C116" s="168"/>
      <c r="D116" s="24" t="s">
        <v>35</v>
      </c>
      <c r="E116" s="40" t="s">
        <v>33</v>
      </c>
      <c r="F116" s="40" t="s">
        <v>33</v>
      </c>
      <c r="G116" s="40" t="s">
        <v>33</v>
      </c>
      <c r="H116" s="17">
        <f t="shared" si="34"/>
        <v>41389.5</v>
      </c>
      <c r="I116" s="17">
        <f aca="true" t="shared" si="44" ref="I116:N116">I122</f>
        <v>7482</v>
      </c>
      <c r="J116" s="17">
        <f t="shared" si="44"/>
        <v>1312.4</v>
      </c>
      <c r="K116" s="17">
        <f t="shared" si="44"/>
        <v>7911.4</v>
      </c>
      <c r="L116" s="17">
        <f t="shared" si="44"/>
        <v>8227.9</v>
      </c>
      <c r="M116" s="17">
        <f t="shared" si="44"/>
        <v>8227.9</v>
      </c>
      <c r="N116" s="17">
        <f t="shared" si="44"/>
        <v>8227.9</v>
      </c>
    </row>
    <row r="117" spans="1:14" s="31" customFormat="1" ht="38.25">
      <c r="A117" s="170"/>
      <c r="B117" s="162"/>
      <c r="C117" s="168"/>
      <c r="D117" s="24" t="s">
        <v>36</v>
      </c>
      <c r="E117" s="40" t="s">
        <v>33</v>
      </c>
      <c r="F117" s="40" t="s">
        <v>33</v>
      </c>
      <c r="G117" s="40" t="s">
        <v>33</v>
      </c>
      <c r="H117" s="17">
        <f t="shared" si="34"/>
        <v>6408.399999999999</v>
      </c>
      <c r="I117" s="17">
        <f aca="true" t="shared" si="45" ref="I117:N117">I119+I120+I121</f>
        <v>2187.7</v>
      </c>
      <c r="J117" s="17">
        <f t="shared" si="45"/>
        <v>1388.6</v>
      </c>
      <c r="K117" s="17">
        <f t="shared" si="45"/>
        <v>741.4</v>
      </c>
      <c r="L117" s="17">
        <f t="shared" si="45"/>
        <v>696.9</v>
      </c>
      <c r="M117" s="17">
        <f t="shared" si="45"/>
        <v>696.9</v>
      </c>
      <c r="N117" s="17">
        <f t="shared" si="45"/>
        <v>696.9</v>
      </c>
    </row>
    <row r="118" spans="1:14" s="31" customFormat="1" ht="38.25">
      <c r="A118" s="59"/>
      <c r="B118" s="20" t="s">
        <v>0</v>
      </c>
      <c r="C118" s="30" t="s">
        <v>31</v>
      </c>
      <c r="D118" s="11"/>
      <c r="E118" s="40" t="s">
        <v>33</v>
      </c>
      <c r="F118" s="40" t="s">
        <v>33</v>
      </c>
      <c r="G118" s="40" t="s">
        <v>33</v>
      </c>
      <c r="H118" s="17">
        <f t="shared" si="34"/>
        <v>47797.899999999994</v>
      </c>
      <c r="I118" s="17">
        <f aca="true" t="shared" si="46" ref="I118:N118">SUM(I119:I122)</f>
        <v>9669.7</v>
      </c>
      <c r="J118" s="17">
        <f t="shared" si="46"/>
        <v>2701</v>
      </c>
      <c r="K118" s="17">
        <f t="shared" si="46"/>
        <v>8652.8</v>
      </c>
      <c r="L118" s="17">
        <f t="shared" si="46"/>
        <v>8924.8</v>
      </c>
      <c r="M118" s="17">
        <f t="shared" si="46"/>
        <v>8924.8</v>
      </c>
      <c r="N118" s="17">
        <f t="shared" si="46"/>
        <v>8924.8</v>
      </c>
    </row>
    <row r="119" spans="1:14" ht="38.25">
      <c r="A119" s="60"/>
      <c r="B119" s="38" t="s">
        <v>12</v>
      </c>
      <c r="C119" s="21" t="s">
        <v>31</v>
      </c>
      <c r="D119" s="24" t="s">
        <v>36</v>
      </c>
      <c r="E119" s="61" t="s">
        <v>38</v>
      </c>
      <c r="F119" s="61" t="s">
        <v>43</v>
      </c>
      <c r="G119" s="61" t="s">
        <v>83</v>
      </c>
      <c r="H119" s="17">
        <f t="shared" si="34"/>
        <v>5815.999999999999</v>
      </c>
      <c r="I119" s="26">
        <v>1695.3</v>
      </c>
      <c r="J119" s="26">
        <v>1288.6</v>
      </c>
      <c r="K119" s="26">
        <v>741.4</v>
      </c>
      <c r="L119" s="26">
        <v>696.9</v>
      </c>
      <c r="M119" s="26">
        <f>L119</f>
        <v>696.9</v>
      </c>
      <c r="N119" s="26">
        <f>M119</f>
        <v>696.9</v>
      </c>
    </row>
    <row r="120" spans="1:14" ht="38.25">
      <c r="A120" s="60"/>
      <c r="B120" s="38" t="s">
        <v>13</v>
      </c>
      <c r="C120" s="21" t="s">
        <v>31</v>
      </c>
      <c r="D120" s="24" t="s">
        <v>36</v>
      </c>
      <c r="E120" s="61" t="s">
        <v>38</v>
      </c>
      <c r="F120" s="61" t="s">
        <v>43</v>
      </c>
      <c r="G120" s="61" t="s">
        <v>84</v>
      </c>
      <c r="H120" s="17">
        <f t="shared" si="34"/>
        <v>100</v>
      </c>
      <c r="I120" s="26">
        <v>0</v>
      </c>
      <c r="J120" s="26">
        <v>100</v>
      </c>
      <c r="K120" s="26">
        <v>0</v>
      </c>
      <c r="L120" s="26">
        <v>0</v>
      </c>
      <c r="M120" s="26">
        <v>0</v>
      </c>
      <c r="N120" s="26">
        <v>0</v>
      </c>
    </row>
    <row r="121" spans="1:14" ht="38.25">
      <c r="A121" s="27"/>
      <c r="B121" s="23" t="s">
        <v>123</v>
      </c>
      <c r="C121" s="21" t="s">
        <v>31</v>
      </c>
      <c r="D121" s="24" t="s">
        <v>36</v>
      </c>
      <c r="E121" s="25" t="s">
        <v>38</v>
      </c>
      <c r="F121" s="25" t="s">
        <v>43</v>
      </c>
      <c r="G121" s="25" t="s">
        <v>124</v>
      </c>
      <c r="H121" s="17">
        <f t="shared" si="34"/>
        <v>492.4</v>
      </c>
      <c r="I121" s="26">
        <v>492.4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</row>
    <row r="122" spans="1:14" ht="36">
      <c r="A122" s="62"/>
      <c r="B122" s="49" t="s">
        <v>163</v>
      </c>
      <c r="C122" s="21" t="s">
        <v>31</v>
      </c>
      <c r="D122" s="24" t="s">
        <v>35</v>
      </c>
      <c r="E122" s="61" t="s">
        <v>38</v>
      </c>
      <c r="F122" s="61" t="s">
        <v>39</v>
      </c>
      <c r="G122" s="61" t="s">
        <v>85</v>
      </c>
      <c r="H122" s="17">
        <f t="shared" si="34"/>
        <v>41389.5</v>
      </c>
      <c r="I122" s="54">
        <v>7482</v>
      </c>
      <c r="J122" s="26">
        <v>1312.4</v>
      </c>
      <c r="K122" s="54">
        <v>7911.4</v>
      </c>
      <c r="L122" s="54">
        <v>8227.9</v>
      </c>
      <c r="M122" s="54">
        <f>L122</f>
        <v>8227.9</v>
      </c>
      <c r="N122" s="54">
        <f>M122</f>
        <v>8227.9</v>
      </c>
    </row>
    <row r="123" spans="1:14" s="31" customFormat="1" ht="25.5" customHeight="1">
      <c r="A123" s="170" t="s">
        <v>82</v>
      </c>
      <c r="B123" s="162" t="s">
        <v>17</v>
      </c>
      <c r="C123" s="168" t="s">
        <v>31</v>
      </c>
      <c r="D123" s="11" t="s">
        <v>97</v>
      </c>
      <c r="E123" s="63" t="s">
        <v>33</v>
      </c>
      <c r="F123" s="64" t="s">
        <v>33</v>
      </c>
      <c r="G123" s="64" t="s">
        <v>33</v>
      </c>
      <c r="H123" s="17">
        <f t="shared" si="34"/>
        <v>48494.826</v>
      </c>
      <c r="I123" s="17">
        <f aca="true" t="shared" si="47" ref="I123:N123">I126+I128+I130</f>
        <v>9207.766</v>
      </c>
      <c r="J123" s="17">
        <f t="shared" si="47"/>
        <v>10332.099999999999</v>
      </c>
      <c r="K123" s="17">
        <f t="shared" si="47"/>
        <v>7502.71</v>
      </c>
      <c r="L123" s="17">
        <f t="shared" si="47"/>
        <v>7150.75</v>
      </c>
      <c r="M123" s="17">
        <f t="shared" si="47"/>
        <v>7150.75</v>
      </c>
      <c r="N123" s="17">
        <f t="shared" si="47"/>
        <v>7150.75</v>
      </c>
    </row>
    <row r="124" spans="1:14" s="31" customFormat="1" ht="25.5">
      <c r="A124" s="170"/>
      <c r="B124" s="162"/>
      <c r="C124" s="168"/>
      <c r="D124" s="24" t="s">
        <v>35</v>
      </c>
      <c r="E124" s="63" t="s">
        <v>33</v>
      </c>
      <c r="F124" s="64" t="s">
        <v>33</v>
      </c>
      <c r="G124" s="64" t="s">
        <v>33</v>
      </c>
      <c r="H124" s="17">
        <f t="shared" si="34"/>
        <v>7969.7660000000005</v>
      </c>
      <c r="I124" s="17">
        <f aca="true" t="shared" si="48" ref="I124:N124">I128</f>
        <v>933.966</v>
      </c>
      <c r="J124" s="17">
        <f t="shared" si="48"/>
        <v>1398.6</v>
      </c>
      <c r="K124" s="17">
        <f t="shared" si="48"/>
        <v>1409.3</v>
      </c>
      <c r="L124" s="17">
        <f t="shared" si="48"/>
        <v>1409.3</v>
      </c>
      <c r="M124" s="17">
        <f t="shared" si="48"/>
        <v>1409.3</v>
      </c>
      <c r="N124" s="17">
        <f t="shared" si="48"/>
        <v>1409.3</v>
      </c>
    </row>
    <row r="125" spans="1:14" s="31" customFormat="1" ht="38.25">
      <c r="A125" s="170"/>
      <c r="B125" s="162"/>
      <c r="C125" s="168"/>
      <c r="D125" s="24" t="s">
        <v>36</v>
      </c>
      <c r="E125" s="63" t="s">
        <v>33</v>
      </c>
      <c r="F125" s="64" t="s">
        <v>33</v>
      </c>
      <c r="G125" s="64" t="s">
        <v>33</v>
      </c>
      <c r="H125" s="17">
        <f t="shared" si="34"/>
        <v>40525.06</v>
      </c>
      <c r="I125" s="17">
        <f aca="true" t="shared" si="49" ref="I125:N125">I126+I130</f>
        <v>8273.8</v>
      </c>
      <c r="J125" s="17">
        <f t="shared" si="49"/>
        <v>8933.5</v>
      </c>
      <c r="K125" s="17">
        <f t="shared" si="49"/>
        <v>6093.41</v>
      </c>
      <c r="L125" s="17">
        <f t="shared" si="49"/>
        <v>5741.450000000001</v>
      </c>
      <c r="M125" s="17">
        <f t="shared" si="49"/>
        <v>5741.450000000001</v>
      </c>
      <c r="N125" s="17">
        <f t="shared" si="49"/>
        <v>5741.450000000001</v>
      </c>
    </row>
    <row r="126" spans="1:14" s="31" customFormat="1" ht="30" customHeight="1">
      <c r="A126" s="58"/>
      <c r="B126" s="33" t="s">
        <v>75</v>
      </c>
      <c r="C126" s="30" t="s">
        <v>31</v>
      </c>
      <c r="D126" s="20"/>
      <c r="E126" s="64" t="s">
        <v>33</v>
      </c>
      <c r="F126" s="64" t="s">
        <v>33</v>
      </c>
      <c r="G126" s="64" t="s">
        <v>33</v>
      </c>
      <c r="H126" s="17">
        <f t="shared" si="34"/>
        <v>15291.3</v>
      </c>
      <c r="I126" s="17">
        <f aca="true" t="shared" si="50" ref="I126:N126">SUM(I127:I127)</f>
        <v>3036.1</v>
      </c>
      <c r="J126" s="17">
        <f t="shared" si="50"/>
        <v>3540.1</v>
      </c>
      <c r="K126" s="17">
        <f t="shared" si="50"/>
        <v>2279.95</v>
      </c>
      <c r="L126" s="17">
        <f t="shared" si="50"/>
        <v>2145.05</v>
      </c>
      <c r="M126" s="17">
        <f t="shared" si="50"/>
        <v>2145.05</v>
      </c>
      <c r="N126" s="17">
        <f t="shared" si="50"/>
        <v>2145.05</v>
      </c>
    </row>
    <row r="127" spans="1:14" ht="38.25">
      <c r="A127" s="65"/>
      <c r="B127" s="34" t="s">
        <v>164</v>
      </c>
      <c r="C127" s="21" t="s">
        <v>31</v>
      </c>
      <c r="D127" s="24" t="s">
        <v>36</v>
      </c>
      <c r="E127" s="61" t="s">
        <v>38</v>
      </c>
      <c r="F127" s="61" t="s">
        <v>41</v>
      </c>
      <c r="G127" s="61" t="s">
        <v>86</v>
      </c>
      <c r="H127" s="17">
        <f t="shared" si="34"/>
        <v>15291.3</v>
      </c>
      <c r="I127" s="54">
        <v>3036.1</v>
      </c>
      <c r="J127" s="54">
        <v>3540.1</v>
      </c>
      <c r="K127" s="54">
        <v>2279.95</v>
      </c>
      <c r="L127" s="54">
        <v>2145.05</v>
      </c>
      <c r="M127" s="54">
        <f>L127</f>
        <v>2145.05</v>
      </c>
      <c r="N127" s="54">
        <f>M127</f>
        <v>2145.05</v>
      </c>
    </row>
    <row r="128" spans="1:14" s="31" customFormat="1" ht="39" customHeight="1">
      <c r="A128" s="66"/>
      <c r="B128" s="33" t="s">
        <v>76</v>
      </c>
      <c r="C128" s="30" t="s">
        <v>31</v>
      </c>
      <c r="D128" s="20"/>
      <c r="E128" s="63" t="s">
        <v>33</v>
      </c>
      <c r="F128" s="63" t="s">
        <v>33</v>
      </c>
      <c r="G128" s="63" t="s">
        <v>33</v>
      </c>
      <c r="H128" s="17">
        <f t="shared" si="34"/>
        <v>7969.7660000000005</v>
      </c>
      <c r="I128" s="17">
        <f aca="true" t="shared" si="51" ref="I128:N128">SUM(I129:I129)</f>
        <v>933.966</v>
      </c>
      <c r="J128" s="17">
        <f t="shared" si="51"/>
        <v>1398.6</v>
      </c>
      <c r="K128" s="17">
        <f t="shared" si="51"/>
        <v>1409.3</v>
      </c>
      <c r="L128" s="17">
        <f t="shared" si="51"/>
        <v>1409.3</v>
      </c>
      <c r="M128" s="17">
        <f t="shared" si="51"/>
        <v>1409.3</v>
      </c>
      <c r="N128" s="17">
        <f t="shared" si="51"/>
        <v>1409.3</v>
      </c>
    </row>
    <row r="129" spans="1:14" ht="48">
      <c r="A129" s="66"/>
      <c r="B129" s="34" t="s">
        <v>14</v>
      </c>
      <c r="C129" s="21" t="s">
        <v>31</v>
      </c>
      <c r="D129" s="24" t="s">
        <v>35</v>
      </c>
      <c r="E129" s="61" t="s">
        <v>38</v>
      </c>
      <c r="F129" s="61" t="s">
        <v>41</v>
      </c>
      <c r="G129" s="61" t="s">
        <v>87</v>
      </c>
      <c r="H129" s="17">
        <f t="shared" si="34"/>
        <v>7969.7660000000005</v>
      </c>
      <c r="I129" s="54">
        <v>933.966</v>
      </c>
      <c r="J129" s="26">
        <v>1398.6</v>
      </c>
      <c r="K129" s="54">
        <v>1409.3</v>
      </c>
      <c r="L129" s="54">
        <v>1409.3</v>
      </c>
      <c r="M129" s="54">
        <f>L129</f>
        <v>1409.3</v>
      </c>
      <c r="N129" s="54">
        <f>M129</f>
        <v>1409.3</v>
      </c>
    </row>
    <row r="130" spans="1:14" s="31" customFormat="1" ht="25.5">
      <c r="A130" s="66"/>
      <c r="B130" s="33" t="s">
        <v>89</v>
      </c>
      <c r="C130" s="30" t="s">
        <v>31</v>
      </c>
      <c r="D130" s="20"/>
      <c r="E130" s="63" t="s">
        <v>33</v>
      </c>
      <c r="F130" s="63" t="s">
        <v>33</v>
      </c>
      <c r="G130" s="63" t="s">
        <v>33</v>
      </c>
      <c r="H130" s="17">
        <f t="shared" si="34"/>
        <v>25233.760000000002</v>
      </c>
      <c r="I130" s="17">
        <f aca="true" t="shared" si="52" ref="I130:N130">SUM(I131:I131)</f>
        <v>5237.7</v>
      </c>
      <c r="J130" s="17">
        <f t="shared" si="52"/>
        <v>5393.4</v>
      </c>
      <c r="K130" s="17">
        <f t="shared" si="52"/>
        <v>3813.46</v>
      </c>
      <c r="L130" s="17">
        <f t="shared" si="52"/>
        <v>3596.4</v>
      </c>
      <c r="M130" s="17">
        <f t="shared" si="52"/>
        <v>3596.4</v>
      </c>
      <c r="N130" s="17">
        <f t="shared" si="52"/>
        <v>3596.4</v>
      </c>
    </row>
    <row r="131" spans="1:14" ht="48">
      <c r="A131" s="67"/>
      <c r="B131" s="49" t="s">
        <v>165</v>
      </c>
      <c r="C131" s="21" t="s">
        <v>31</v>
      </c>
      <c r="D131" s="24" t="s">
        <v>36</v>
      </c>
      <c r="E131" s="61" t="s">
        <v>38</v>
      </c>
      <c r="F131" s="61" t="s">
        <v>41</v>
      </c>
      <c r="G131" s="61" t="s">
        <v>88</v>
      </c>
      <c r="H131" s="17">
        <f t="shared" si="34"/>
        <v>25233.760000000002</v>
      </c>
      <c r="I131" s="54">
        <v>5237.7</v>
      </c>
      <c r="J131" s="54">
        <v>5393.4</v>
      </c>
      <c r="K131" s="54">
        <v>3813.46</v>
      </c>
      <c r="L131" s="54">
        <v>3596.4</v>
      </c>
      <c r="M131" s="54">
        <f>L131</f>
        <v>3596.4</v>
      </c>
      <c r="N131" s="54">
        <f>M131</f>
        <v>3596.4</v>
      </c>
    </row>
    <row r="132" spans="5:8" ht="15">
      <c r="E132" s="68"/>
      <c r="F132" s="68"/>
      <c r="G132" s="68"/>
      <c r="H132" s="68"/>
    </row>
    <row r="133" spans="5:8" ht="15">
      <c r="E133" s="68"/>
      <c r="F133" s="68"/>
      <c r="G133" s="68"/>
      <c r="H133" s="68"/>
    </row>
    <row r="134" spans="5:8" ht="15">
      <c r="E134" s="68"/>
      <c r="F134" s="68"/>
      <c r="G134" s="68"/>
      <c r="H134" s="68"/>
    </row>
    <row r="135" spans="2:14" s="70" customFormat="1" ht="35.25" customHeight="1">
      <c r="B135" s="70" t="s">
        <v>170</v>
      </c>
      <c r="C135" s="71"/>
      <c r="D135" s="71"/>
      <c r="E135" s="76"/>
      <c r="F135" s="70" t="s">
        <v>175</v>
      </c>
      <c r="G135" s="72"/>
      <c r="H135" s="72"/>
      <c r="I135" s="73"/>
      <c r="J135" s="74"/>
      <c r="K135" s="74"/>
      <c r="L135" s="74"/>
      <c r="M135" s="74"/>
      <c r="N135" s="74"/>
    </row>
    <row r="136" spans="5:9" ht="15">
      <c r="E136" s="68"/>
      <c r="F136" s="68"/>
      <c r="G136" s="68"/>
      <c r="H136" s="68"/>
      <c r="I136" s="75"/>
    </row>
    <row r="137" spans="6:9" ht="15">
      <c r="F137" s="68"/>
      <c r="G137" s="68"/>
      <c r="H137" s="68"/>
      <c r="I137" s="75"/>
    </row>
    <row r="138" spans="1:15" s="6" customFormat="1" ht="15">
      <c r="A138" s="8"/>
      <c r="B138" s="8"/>
      <c r="C138" s="8"/>
      <c r="D138" s="8"/>
      <c r="E138" s="8"/>
      <c r="F138" s="68"/>
      <c r="G138" s="68"/>
      <c r="H138" s="68"/>
      <c r="J138" s="69"/>
      <c r="K138" s="69"/>
      <c r="L138" s="69"/>
      <c r="M138" s="69"/>
      <c r="N138" s="69"/>
      <c r="O138" s="8"/>
    </row>
    <row r="139" spans="1:15" s="6" customFormat="1" ht="15">
      <c r="A139" s="8"/>
      <c r="B139" s="8"/>
      <c r="C139" s="8"/>
      <c r="D139" s="8"/>
      <c r="E139" s="8"/>
      <c r="F139" s="68"/>
      <c r="G139" s="68"/>
      <c r="H139" s="68"/>
      <c r="J139" s="69"/>
      <c r="K139" s="69"/>
      <c r="L139" s="69"/>
      <c r="M139" s="69"/>
      <c r="N139" s="69"/>
      <c r="O139" s="8"/>
    </row>
  </sheetData>
  <sheetProtection/>
  <mergeCells count="53">
    <mergeCell ref="A95:A98"/>
    <mergeCell ref="B95:B98"/>
    <mergeCell ref="C95:C98"/>
    <mergeCell ref="A115:A117"/>
    <mergeCell ref="B115:B117"/>
    <mergeCell ref="C115:C117"/>
    <mergeCell ref="A123:A125"/>
    <mergeCell ref="B123:B125"/>
    <mergeCell ref="C123:C125"/>
    <mergeCell ref="B105:B109"/>
    <mergeCell ref="C105:C109"/>
    <mergeCell ref="B110:B114"/>
    <mergeCell ref="C110:C114"/>
    <mergeCell ref="B71:B72"/>
    <mergeCell ref="A76:A77"/>
    <mergeCell ref="B76:B77"/>
    <mergeCell ref="C76:C77"/>
    <mergeCell ref="B92:B93"/>
    <mergeCell ref="C92:C93"/>
    <mergeCell ref="B73:B75"/>
    <mergeCell ref="A54:A56"/>
    <mergeCell ref="B54:B56"/>
    <mergeCell ref="C54:C56"/>
    <mergeCell ref="B58:B59"/>
    <mergeCell ref="C58:C59"/>
    <mergeCell ref="A60:A63"/>
    <mergeCell ref="B60:B63"/>
    <mergeCell ref="C60:C63"/>
    <mergeCell ref="B69:B70"/>
    <mergeCell ref="A26:A29"/>
    <mergeCell ref="B26:B29"/>
    <mergeCell ref="C26:C29"/>
    <mergeCell ref="B38:B39"/>
    <mergeCell ref="C38:C39"/>
    <mergeCell ref="A52:A53"/>
    <mergeCell ref="B52:B53"/>
    <mergeCell ref="C52:C53"/>
    <mergeCell ref="B32:B33"/>
    <mergeCell ref="A8:A11"/>
    <mergeCell ref="B8:B11"/>
    <mergeCell ref="C8:C11"/>
    <mergeCell ref="A12:A14"/>
    <mergeCell ref="B12:B14"/>
    <mergeCell ref="C12:C14"/>
    <mergeCell ref="D1:G1"/>
    <mergeCell ref="L1:N1"/>
    <mergeCell ref="L2:N2"/>
    <mergeCell ref="A4:N4"/>
    <mergeCell ref="A5:A6"/>
    <mergeCell ref="B5:B6"/>
    <mergeCell ref="D5:D6"/>
    <mergeCell ref="E5:G5"/>
    <mergeCell ref="I5:N5"/>
  </mergeCells>
  <printOptions/>
  <pageMargins left="0.1968503937007874" right="0.1968503937007874" top="0.46" bottom="0.11811023622047245" header="0.5118110236220472" footer="0.5118110236220472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zoomScale="85" zoomScaleNormal="85" zoomScalePageLayoutView="0" workbookViewId="0" topLeftCell="A4">
      <pane ySplit="5085" topLeftCell="A33" activePane="bottomLeft" state="split"/>
      <selection pane="topLeft" activeCell="A4" sqref="A1:IV16384"/>
      <selection pane="bottomLeft" activeCell="D76" sqref="D76"/>
    </sheetView>
  </sheetViews>
  <sheetFormatPr defaultColWidth="8.7109375" defaultRowHeight="12.75"/>
  <cols>
    <col min="1" max="1" width="5.7109375" style="81" customWidth="1"/>
    <col min="2" max="2" width="43.421875" style="81" customWidth="1"/>
    <col min="3" max="3" width="16.00390625" style="81" customWidth="1"/>
    <col min="4" max="4" width="13.421875" style="81" customWidth="1"/>
    <col min="5" max="5" width="7.7109375" style="81" customWidth="1"/>
    <col min="6" max="6" width="7.00390625" style="81" customWidth="1"/>
    <col min="7" max="7" width="12.140625" style="81" customWidth="1"/>
    <col min="8" max="8" width="13.8515625" style="81" bestFit="1" customWidth="1"/>
    <col min="9" max="9" width="14.57421875" style="82" customWidth="1"/>
    <col min="10" max="10" width="14.57421875" style="153" customWidth="1"/>
    <col min="11" max="11" width="17.00390625" style="153" customWidth="1"/>
    <col min="12" max="14" width="14.57421875" style="153" customWidth="1"/>
    <col min="15" max="16384" width="8.7109375" style="81" customWidth="1"/>
  </cols>
  <sheetData>
    <row r="1" spans="1:14" ht="18.75">
      <c r="A1" s="80"/>
      <c r="B1" s="84"/>
      <c r="C1" s="84"/>
      <c r="D1" s="193"/>
      <c r="E1" s="193"/>
      <c r="F1" s="193"/>
      <c r="G1" s="193"/>
      <c r="H1" s="85"/>
      <c r="J1" s="86"/>
      <c r="K1" s="86"/>
      <c r="L1" s="194" t="s">
        <v>18</v>
      </c>
      <c r="M1" s="194"/>
      <c r="N1" s="194"/>
    </row>
    <row r="2" spans="1:14" ht="18.75">
      <c r="A2" s="80"/>
      <c r="B2" s="84"/>
      <c r="C2" s="84"/>
      <c r="D2" s="87"/>
      <c r="E2" s="85"/>
      <c r="F2" s="85"/>
      <c r="G2" s="85"/>
      <c r="H2" s="85"/>
      <c r="J2" s="86"/>
      <c r="K2" s="86"/>
      <c r="L2" s="194" t="s">
        <v>19</v>
      </c>
      <c r="M2" s="194"/>
      <c r="N2" s="194"/>
    </row>
    <row r="3" spans="1:14" ht="16.5">
      <c r="A3" s="80"/>
      <c r="J3" s="83"/>
      <c r="K3" s="83"/>
      <c r="L3" s="83"/>
      <c r="M3" s="83"/>
      <c r="N3" s="83"/>
    </row>
    <row r="4" spans="1:14" ht="49.5" customHeight="1">
      <c r="A4" s="195" t="s">
        <v>105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</row>
    <row r="5" spans="1:14" ht="60.75" customHeight="1">
      <c r="A5" s="196" t="s">
        <v>20</v>
      </c>
      <c r="B5" s="197" t="s">
        <v>21</v>
      </c>
      <c r="C5" s="88" t="s">
        <v>67</v>
      </c>
      <c r="D5" s="198" t="s">
        <v>22</v>
      </c>
      <c r="E5" s="197" t="s">
        <v>23</v>
      </c>
      <c r="F5" s="197"/>
      <c r="G5" s="197"/>
      <c r="H5" s="89" t="s">
        <v>24</v>
      </c>
      <c r="I5" s="199" t="s">
        <v>25</v>
      </c>
      <c r="J5" s="199"/>
      <c r="K5" s="199"/>
      <c r="L5" s="199"/>
      <c r="M5" s="199"/>
      <c r="N5" s="199"/>
    </row>
    <row r="6" spans="1:14" ht="39" customHeight="1">
      <c r="A6" s="196"/>
      <c r="B6" s="197"/>
      <c r="C6" s="88" t="s">
        <v>66</v>
      </c>
      <c r="D6" s="198"/>
      <c r="E6" s="91" t="s">
        <v>26</v>
      </c>
      <c r="F6" s="91" t="s">
        <v>27</v>
      </c>
      <c r="G6" s="91" t="s">
        <v>47</v>
      </c>
      <c r="H6" s="91" t="s">
        <v>28</v>
      </c>
      <c r="I6" s="91" t="s">
        <v>29</v>
      </c>
      <c r="J6" s="91" t="s">
        <v>30</v>
      </c>
      <c r="K6" s="91" t="s">
        <v>109</v>
      </c>
      <c r="L6" s="91" t="s">
        <v>110</v>
      </c>
      <c r="M6" s="91" t="s">
        <v>111</v>
      </c>
      <c r="N6" s="91" t="s">
        <v>112</v>
      </c>
    </row>
    <row r="7" spans="1:14" s="92" customFormat="1" ht="12.75">
      <c r="A7" s="88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88">
        <v>7</v>
      </c>
      <c r="H7" s="88">
        <v>8</v>
      </c>
      <c r="I7" s="88">
        <v>9</v>
      </c>
      <c r="J7" s="88">
        <v>10</v>
      </c>
      <c r="K7" s="88">
        <v>11</v>
      </c>
      <c r="L7" s="88">
        <v>12</v>
      </c>
      <c r="M7" s="88">
        <v>13</v>
      </c>
      <c r="N7" s="88">
        <v>13</v>
      </c>
    </row>
    <row r="8" spans="1:14" s="96" customFormat="1" ht="26.25" customHeight="1">
      <c r="A8" s="200" t="s">
        <v>44</v>
      </c>
      <c r="B8" s="201" t="s">
        <v>106</v>
      </c>
      <c r="C8" s="202" t="s">
        <v>31</v>
      </c>
      <c r="D8" s="93" t="s">
        <v>32</v>
      </c>
      <c r="E8" s="94" t="s">
        <v>33</v>
      </c>
      <c r="F8" s="94" t="s">
        <v>33</v>
      </c>
      <c r="G8" s="94" t="s">
        <v>33</v>
      </c>
      <c r="H8" s="95">
        <f aca="true" t="shared" si="0" ref="H8:H80">SUM(I8:N8)</f>
        <v>2764128.816</v>
      </c>
      <c r="I8" s="95">
        <f aca="true" t="shared" si="1" ref="I8:N8">I12+I26+I61+I77+I93+I96+I116+I124</f>
        <v>545537.8759999999</v>
      </c>
      <c r="J8" s="95">
        <f t="shared" si="1"/>
        <v>516054.88999999996</v>
      </c>
      <c r="K8" s="95">
        <f t="shared" si="1"/>
        <v>432366.19999999995</v>
      </c>
      <c r="L8" s="95">
        <f t="shared" si="1"/>
        <v>423389.95</v>
      </c>
      <c r="M8" s="95">
        <f t="shared" si="1"/>
        <v>423389.95</v>
      </c>
      <c r="N8" s="95">
        <f t="shared" si="1"/>
        <v>423389.95</v>
      </c>
    </row>
    <row r="9" spans="1:14" s="96" customFormat="1" ht="29.25" customHeight="1">
      <c r="A9" s="200"/>
      <c r="B9" s="201"/>
      <c r="C9" s="202"/>
      <c r="D9" s="88" t="s">
        <v>34</v>
      </c>
      <c r="E9" s="94" t="s">
        <v>33</v>
      </c>
      <c r="F9" s="94" t="s">
        <v>33</v>
      </c>
      <c r="G9" s="94" t="s">
        <v>33</v>
      </c>
      <c r="H9" s="95">
        <f t="shared" si="0"/>
        <v>20847.575000000004</v>
      </c>
      <c r="I9" s="95">
        <f aca="true" t="shared" si="2" ref="I9:N9">I27+I97+I62</f>
        <v>1439.1999999999998</v>
      </c>
      <c r="J9" s="95">
        <f t="shared" si="2"/>
        <v>15919.475000000002</v>
      </c>
      <c r="K9" s="95">
        <f t="shared" si="2"/>
        <v>846.8</v>
      </c>
      <c r="L9" s="95">
        <f t="shared" si="2"/>
        <v>880.7</v>
      </c>
      <c r="M9" s="95">
        <f t="shared" si="2"/>
        <v>880.7</v>
      </c>
      <c r="N9" s="95">
        <f t="shared" si="2"/>
        <v>880.7</v>
      </c>
    </row>
    <row r="10" spans="1:14" s="96" customFormat="1" ht="29.25" customHeight="1">
      <c r="A10" s="200"/>
      <c r="B10" s="201"/>
      <c r="C10" s="202"/>
      <c r="D10" s="88" t="s">
        <v>35</v>
      </c>
      <c r="E10" s="94" t="s">
        <v>33</v>
      </c>
      <c r="F10" s="94" t="s">
        <v>33</v>
      </c>
      <c r="G10" s="94" t="s">
        <v>33</v>
      </c>
      <c r="H10" s="95">
        <f t="shared" si="0"/>
        <v>1833114.491</v>
      </c>
      <c r="I10" s="95">
        <f aca="true" t="shared" si="3" ref="I10:N10">I13+I28+I63+I98+I117+I125</f>
        <v>320153.46599999996</v>
      </c>
      <c r="J10" s="95">
        <f t="shared" si="3"/>
        <v>302323.52499999997</v>
      </c>
      <c r="K10" s="95">
        <f t="shared" si="3"/>
        <v>302422</v>
      </c>
      <c r="L10" s="95">
        <f t="shared" si="3"/>
        <v>302738.5</v>
      </c>
      <c r="M10" s="95">
        <f t="shared" si="3"/>
        <v>302738.5</v>
      </c>
      <c r="N10" s="95">
        <f t="shared" si="3"/>
        <v>302738.5</v>
      </c>
    </row>
    <row r="11" spans="1:14" s="96" customFormat="1" ht="39.75" customHeight="1">
      <c r="A11" s="200"/>
      <c r="B11" s="201"/>
      <c r="C11" s="202"/>
      <c r="D11" s="88" t="s">
        <v>36</v>
      </c>
      <c r="E11" s="94" t="s">
        <v>33</v>
      </c>
      <c r="F11" s="94" t="s">
        <v>33</v>
      </c>
      <c r="G11" s="94" t="s">
        <v>33</v>
      </c>
      <c r="H11" s="95">
        <f t="shared" si="0"/>
        <v>908445.85</v>
      </c>
      <c r="I11" s="95">
        <f aca="true" t="shared" si="4" ref="I11:N11">I14+I29+I64+I78+I94+I99+I118+I126</f>
        <v>222224.31</v>
      </c>
      <c r="J11" s="95">
        <f t="shared" si="4"/>
        <v>197811.88999999998</v>
      </c>
      <c r="K11" s="95">
        <f t="shared" si="4"/>
        <v>129097.40000000001</v>
      </c>
      <c r="L11" s="95">
        <f t="shared" si="4"/>
        <v>119770.74999999999</v>
      </c>
      <c r="M11" s="95">
        <f t="shared" si="4"/>
        <v>119770.74999999999</v>
      </c>
      <c r="N11" s="95">
        <f t="shared" si="4"/>
        <v>119770.74999999999</v>
      </c>
    </row>
    <row r="12" spans="1:14" s="96" customFormat="1" ht="25.5" customHeight="1">
      <c r="A12" s="203" t="s">
        <v>45</v>
      </c>
      <c r="B12" s="204" t="s">
        <v>152</v>
      </c>
      <c r="C12" s="205" t="s">
        <v>31</v>
      </c>
      <c r="D12" s="88" t="s">
        <v>97</v>
      </c>
      <c r="E12" s="94" t="s">
        <v>33</v>
      </c>
      <c r="F12" s="94" t="s">
        <v>33</v>
      </c>
      <c r="G12" s="94" t="s">
        <v>33</v>
      </c>
      <c r="H12" s="95">
        <f t="shared" si="0"/>
        <v>684294.3</v>
      </c>
      <c r="I12" s="95">
        <f aca="true" t="shared" si="5" ref="I12:N12">I15+I20+I22+I24</f>
        <v>133401.69999999998</v>
      </c>
      <c r="J12" s="95">
        <f t="shared" si="5"/>
        <v>123428.4</v>
      </c>
      <c r="K12" s="95">
        <f t="shared" si="5"/>
        <v>108866.29999999999</v>
      </c>
      <c r="L12" s="95">
        <f t="shared" si="5"/>
        <v>106199.29999999999</v>
      </c>
      <c r="M12" s="95">
        <f t="shared" si="5"/>
        <v>106199.29999999999</v>
      </c>
      <c r="N12" s="95">
        <f t="shared" si="5"/>
        <v>106199.29999999999</v>
      </c>
    </row>
    <row r="13" spans="1:14" ht="28.5" customHeight="1">
      <c r="A13" s="203"/>
      <c r="B13" s="204"/>
      <c r="C13" s="205"/>
      <c r="D13" s="88" t="s">
        <v>35</v>
      </c>
      <c r="E13" s="94" t="s">
        <v>33</v>
      </c>
      <c r="F13" s="94" t="s">
        <v>33</v>
      </c>
      <c r="G13" s="94" t="s">
        <v>33</v>
      </c>
      <c r="H13" s="95">
        <f t="shared" si="0"/>
        <v>389000.79999999993</v>
      </c>
      <c r="I13" s="95">
        <f aca="true" t="shared" si="6" ref="I13:N13">I18+I21+I23</f>
        <v>66921.79999999999</v>
      </c>
      <c r="J13" s="95">
        <f t="shared" si="6"/>
        <v>64415.799999999996</v>
      </c>
      <c r="K13" s="95">
        <f t="shared" si="6"/>
        <v>64415.799999999996</v>
      </c>
      <c r="L13" s="95">
        <f t="shared" si="6"/>
        <v>64415.799999999996</v>
      </c>
      <c r="M13" s="95">
        <f t="shared" si="6"/>
        <v>64415.799999999996</v>
      </c>
      <c r="N13" s="95">
        <f t="shared" si="6"/>
        <v>64415.799999999996</v>
      </c>
    </row>
    <row r="14" spans="1:14" ht="37.5" customHeight="1">
      <c r="A14" s="203"/>
      <c r="B14" s="204"/>
      <c r="C14" s="205"/>
      <c r="D14" s="88" t="s">
        <v>36</v>
      </c>
      <c r="E14" s="94" t="s">
        <v>33</v>
      </c>
      <c r="F14" s="94" t="s">
        <v>33</v>
      </c>
      <c r="G14" s="94" t="s">
        <v>33</v>
      </c>
      <c r="H14" s="95">
        <f t="shared" si="0"/>
        <v>293572.6</v>
      </c>
      <c r="I14" s="95">
        <f aca="true" t="shared" si="7" ref="I14:N14">I16+I17+I19+I25</f>
        <v>64759</v>
      </c>
      <c r="J14" s="95">
        <f t="shared" si="7"/>
        <v>59012.6</v>
      </c>
      <c r="K14" s="95">
        <f t="shared" si="7"/>
        <v>44450.5</v>
      </c>
      <c r="L14" s="95">
        <f t="shared" si="7"/>
        <v>41783.5</v>
      </c>
      <c r="M14" s="95">
        <f t="shared" si="7"/>
        <v>41783.5</v>
      </c>
      <c r="N14" s="95">
        <f t="shared" si="7"/>
        <v>41783.5</v>
      </c>
    </row>
    <row r="15" spans="1:14" ht="32.25" customHeight="1">
      <c r="A15" s="97"/>
      <c r="B15" s="98" t="s">
        <v>68</v>
      </c>
      <c r="C15" s="99" t="s">
        <v>31</v>
      </c>
      <c r="D15" s="88"/>
      <c r="E15" s="100" t="s">
        <v>33</v>
      </c>
      <c r="F15" s="100" t="s">
        <v>33</v>
      </c>
      <c r="G15" s="100" t="s">
        <v>33</v>
      </c>
      <c r="H15" s="95">
        <f t="shared" si="0"/>
        <v>652607.3999999999</v>
      </c>
      <c r="I15" s="95">
        <f aca="true" t="shared" si="8" ref="I15:N15">SUM(I16:I19)</f>
        <v>125917.79999999999</v>
      </c>
      <c r="J15" s="95">
        <f t="shared" si="8"/>
        <v>118555.8</v>
      </c>
      <c r="K15" s="95">
        <f t="shared" si="8"/>
        <v>104033.7</v>
      </c>
      <c r="L15" s="95">
        <f t="shared" si="8"/>
        <v>101366.7</v>
      </c>
      <c r="M15" s="95">
        <f t="shared" si="8"/>
        <v>101366.7</v>
      </c>
      <c r="N15" s="95">
        <f t="shared" si="8"/>
        <v>101366.7</v>
      </c>
    </row>
    <row r="16" spans="1:14" ht="76.5" customHeight="1">
      <c r="A16" s="101"/>
      <c r="B16" s="102" t="s">
        <v>113</v>
      </c>
      <c r="C16" s="99" t="s">
        <v>31</v>
      </c>
      <c r="D16" s="103" t="s">
        <v>36</v>
      </c>
      <c r="E16" s="104">
        <v>271</v>
      </c>
      <c r="F16" s="104" t="s">
        <v>37</v>
      </c>
      <c r="G16" s="104" t="s">
        <v>48</v>
      </c>
      <c r="H16" s="95">
        <f t="shared" si="0"/>
        <v>290544.9</v>
      </c>
      <c r="I16" s="78">
        <v>62022.1</v>
      </c>
      <c r="J16" s="78">
        <v>58721.8</v>
      </c>
      <c r="K16" s="78">
        <v>44450.5</v>
      </c>
      <c r="L16" s="78">
        <v>41783.5</v>
      </c>
      <c r="M16" s="78">
        <f>L16</f>
        <v>41783.5</v>
      </c>
      <c r="N16" s="78">
        <f>M16</f>
        <v>41783.5</v>
      </c>
    </row>
    <row r="17" spans="1:14" ht="38.25">
      <c r="A17" s="105"/>
      <c r="B17" s="102" t="s">
        <v>114</v>
      </c>
      <c r="C17" s="99" t="s">
        <v>31</v>
      </c>
      <c r="D17" s="103" t="s">
        <v>36</v>
      </c>
      <c r="E17" s="104">
        <v>271</v>
      </c>
      <c r="F17" s="104" t="s">
        <v>37</v>
      </c>
      <c r="G17" s="104" t="s">
        <v>94</v>
      </c>
      <c r="H17" s="95">
        <f t="shared" si="0"/>
        <v>172.1</v>
      </c>
      <c r="I17" s="78">
        <v>0</v>
      </c>
      <c r="J17" s="78">
        <v>172.1</v>
      </c>
      <c r="K17" s="78">
        <v>0</v>
      </c>
      <c r="L17" s="78">
        <v>0</v>
      </c>
      <c r="M17" s="78">
        <f>L17</f>
        <v>0</v>
      </c>
      <c r="N17" s="78">
        <v>0</v>
      </c>
    </row>
    <row r="18" spans="1:14" ht="89.25">
      <c r="A18" s="106"/>
      <c r="B18" s="107" t="s">
        <v>142</v>
      </c>
      <c r="C18" s="99" t="s">
        <v>31</v>
      </c>
      <c r="D18" s="103" t="s">
        <v>35</v>
      </c>
      <c r="E18" s="104">
        <v>271</v>
      </c>
      <c r="F18" s="104" t="s">
        <v>37</v>
      </c>
      <c r="G18" s="104" t="s">
        <v>92</v>
      </c>
      <c r="H18" s="95">
        <f t="shared" si="0"/>
        <v>359074.80000000005</v>
      </c>
      <c r="I18" s="78">
        <f>37987.34+23171.46</f>
        <v>61158.799999999996</v>
      </c>
      <c r="J18" s="78">
        <v>59583.2</v>
      </c>
      <c r="K18" s="78">
        <v>59583.2</v>
      </c>
      <c r="L18" s="78">
        <f>K18</f>
        <v>59583.2</v>
      </c>
      <c r="M18" s="78">
        <f>L18</f>
        <v>59583.2</v>
      </c>
      <c r="N18" s="78">
        <f>M18</f>
        <v>59583.2</v>
      </c>
    </row>
    <row r="19" spans="1:14" ht="38.25">
      <c r="A19" s="105"/>
      <c r="B19" s="102" t="s">
        <v>115</v>
      </c>
      <c r="C19" s="99" t="s">
        <v>31</v>
      </c>
      <c r="D19" s="103" t="s">
        <v>36</v>
      </c>
      <c r="E19" s="104" t="s">
        <v>38</v>
      </c>
      <c r="F19" s="104" t="s">
        <v>37</v>
      </c>
      <c r="G19" s="104" t="s">
        <v>90</v>
      </c>
      <c r="H19" s="95">
        <f t="shared" si="0"/>
        <v>2815.6</v>
      </c>
      <c r="I19" s="78">
        <v>2736.9</v>
      </c>
      <c r="J19" s="78">
        <v>78.7</v>
      </c>
      <c r="K19" s="78">
        <v>0</v>
      </c>
      <c r="L19" s="78">
        <v>0</v>
      </c>
      <c r="M19" s="78">
        <f>L19</f>
        <v>0</v>
      </c>
      <c r="N19" s="78">
        <v>0</v>
      </c>
    </row>
    <row r="20" spans="1:14" s="109" customFormat="1" ht="78" customHeight="1">
      <c r="A20" s="91"/>
      <c r="B20" s="98" t="s">
        <v>3</v>
      </c>
      <c r="C20" s="108" t="s">
        <v>31</v>
      </c>
      <c r="D20" s="88"/>
      <c r="E20" s="100" t="s">
        <v>33</v>
      </c>
      <c r="F20" s="100" t="s">
        <v>33</v>
      </c>
      <c r="G20" s="100" t="s">
        <v>33</v>
      </c>
      <c r="H20" s="95">
        <f t="shared" si="0"/>
        <v>25940.300000000003</v>
      </c>
      <c r="I20" s="95">
        <f aca="true" t="shared" si="9" ref="I20:N20">I21</f>
        <v>5001.799999999999</v>
      </c>
      <c r="J20" s="95">
        <f t="shared" si="9"/>
        <v>4187.7</v>
      </c>
      <c r="K20" s="95">
        <f t="shared" si="9"/>
        <v>4187.7</v>
      </c>
      <c r="L20" s="95">
        <f t="shared" si="9"/>
        <v>4187.7</v>
      </c>
      <c r="M20" s="95">
        <f t="shared" si="9"/>
        <v>4187.7</v>
      </c>
      <c r="N20" s="95">
        <f t="shared" si="9"/>
        <v>4187.7</v>
      </c>
    </row>
    <row r="21" spans="1:14" ht="62.25" customHeight="1">
      <c r="A21" s="105"/>
      <c r="B21" s="110" t="s">
        <v>101</v>
      </c>
      <c r="C21" s="99" t="s">
        <v>31</v>
      </c>
      <c r="D21" s="103" t="s">
        <v>35</v>
      </c>
      <c r="E21" s="104" t="s">
        <v>38</v>
      </c>
      <c r="F21" s="104" t="s">
        <v>39</v>
      </c>
      <c r="G21" s="104" t="s">
        <v>50</v>
      </c>
      <c r="H21" s="95">
        <f t="shared" si="0"/>
        <v>25940.300000000003</v>
      </c>
      <c r="I21" s="78">
        <f>4927.9+73.9</f>
        <v>5001.799999999999</v>
      </c>
      <c r="J21" s="78">
        <v>4187.7</v>
      </c>
      <c r="K21" s="78">
        <f>J21</f>
        <v>4187.7</v>
      </c>
      <c r="L21" s="78">
        <f>K21</f>
        <v>4187.7</v>
      </c>
      <c r="M21" s="78">
        <f>L21</f>
        <v>4187.7</v>
      </c>
      <c r="N21" s="78">
        <f>M21</f>
        <v>4187.7</v>
      </c>
    </row>
    <row r="22" spans="1:14" s="109" customFormat="1" ht="77.25" customHeight="1">
      <c r="A22" s="91"/>
      <c r="B22" s="111" t="s">
        <v>173</v>
      </c>
      <c r="C22" s="99" t="s">
        <v>31</v>
      </c>
      <c r="D22" s="88"/>
      <c r="E22" s="100" t="s">
        <v>33</v>
      </c>
      <c r="F22" s="100" t="s">
        <v>33</v>
      </c>
      <c r="G22" s="100" t="s">
        <v>33</v>
      </c>
      <c r="H22" s="95">
        <f t="shared" si="0"/>
        <v>3985.7000000000003</v>
      </c>
      <c r="I22" s="95">
        <f aca="true" t="shared" si="10" ref="I22:N22">I23</f>
        <v>761.2</v>
      </c>
      <c r="J22" s="95">
        <f t="shared" si="10"/>
        <v>644.9000000000001</v>
      </c>
      <c r="K22" s="95">
        <f t="shared" si="10"/>
        <v>644.9000000000001</v>
      </c>
      <c r="L22" s="95">
        <f t="shared" si="10"/>
        <v>644.9000000000001</v>
      </c>
      <c r="M22" s="95">
        <f t="shared" si="10"/>
        <v>644.9000000000001</v>
      </c>
      <c r="N22" s="95">
        <f t="shared" si="10"/>
        <v>644.9000000000001</v>
      </c>
    </row>
    <row r="23" spans="1:14" ht="60">
      <c r="A23" s="105"/>
      <c r="B23" s="110" t="s">
        <v>100</v>
      </c>
      <c r="C23" s="99" t="s">
        <v>31</v>
      </c>
      <c r="D23" s="103" t="s">
        <v>35</v>
      </c>
      <c r="E23" s="104" t="s">
        <v>38</v>
      </c>
      <c r="F23" s="104" t="s">
        <v>37</v>
      </c>
      <c r="G23" s="104" t="s">
        <v>51</v>
      </c>
      <c r="H23" s="95">
        <f t="shared" si="0"/>
        <v>3985.7000000000003</v>
      </c>
      <c r="I23" s="78">
        <f>384.5+376.7</f>
        <v>761.2</v>
      </c>
      <c r="J23" s="78">
        <f>298.6+346.3</f>
        <v>644.9000000000001</v>
      </c>
      <c r="K23" s="78">
        <f>J23</f>
        <v>644.9000000000001</v>
      </c>
      <c r="L23" s="78">
        <f>K23</f>
        <v>644.9000000000001</v>
      </c>
      <c r="M23" s="78">
        <f>L23</f>
        <v>644.9000000000001</v>
      </c>
      <c r="N23" s="78">
        <f>M23</f>
        <v>644.9000000000001</v>
      </c>
    </row>
    <row r="24" spans="1:14" s="109" customFormat="1" ht="25.5">
      <c r="A24" s="91"/>
      <c r="B24" s="98" t="s">
        <v>4</v>
      </c>
      <c r="C24" s="99" t="s">
        <v>31</v>
      </c>
      <c r="D24" s="88"/>
      <c r="E24" s="100" t="s">
        <v>33</v>
      </c>
      <c r="F24" s="100" t="s">
        <v>33</v>
      </c>
      <c r="G24" s="100" t="s">
        <v>33</v>
      </c>
      <c r="H24" s="95">
        <f t="shared" si="0"/>
        <v>1760.9</v>
      </c>
      <c r="I24" s="95">
        <v>1720.9</v>
      </c>
      <c r="J24" s="95">
        <f>SUM(J25:J25)</f>
        <v>40</v>
      </c>
      <c r="K24" s="95">
        <f>SUM(K25:K25)</f>
        <v>0</v>
      </c>
      <c r="L24" s="95">
        <f>SUM(L25:L25)</f>
        <v>0</v>
      </c>
      <c r="M24" s="95">
        <f>SUM(M25:M25)</f>
        <v>0</v>
      </c>
      <c r="N24" s="95">
        <f>SUM(N25:N25)</f>
        <v>0</v>
      </c>
    </row>
    <row r="25" spans="1:14" ht="40.5" customHeight="1">
      <c r="A25" s="105"/>
      <c r="B25" s="112" t="s">
        <v>103</v>
      </c>
      <c r="C25" s="99"/>
      <c r="D25" s="103" t="s">
        <v>36</v>
      </c>
      <c r="E25" s="104" t="s">
        <v>38</v>
      </c>
      <c r="F25" s="104" t="s">
        <v>37</v>
      </c>
      <c r="G25" s="104" t="s">
        <v>94</v>
      </c>
      <c r="H25" s="95">
        <f t="shared" si="0"/>
        <v>40</v>
      </c>
      <c r="I25" s="78">
        <v>0</v>
      </c>
      <c r="J25" s="78">
        <v>40</v>
      </c>
      <c r="K25" s="78">
        <v>0</v>
      </c>
      <c r="L25" s="78">
        <v>0</v>
      </c>
      <c r="M25" s="78">
        <v>0</v>
      </c>
      <c r="N25" s="78">
        <v>0</v>
      </c>
    </row>
    <row r="26" spans="1:14" ht="25.5" customHeight="1">
      <c r="A26" s="206" t="s">
        <v>46</v>
      </c>
      <c r="B26" s="204" t="s">
        <v>69</v>
      </c>
      <c r="C26" s="207" t="s">
        <v>31</v>
      </c>
      <c r="D26" s="88" t="s">
        <v>97</v>
      </c>
      <c r="E26" s="115" t="s">
        <v>33</v>
      </c>
      <c r="F26" s="115" t="s">
        <v>33</v>
      </c>
      <c r="G26" s="115" t="s">
        <v>33</v>
      </c>
      <c r="H26" s="95">
        <f t="shared" si="0"/>
        <v>1750036.67</v>
      </c>
      <c r="I26" s="95">
        <f aca="true" t="shared" si="11" ref="I26:N26">I30+I42+I45+I48+I50+I52+I58</f>
        <v>349169.20000000007</v>
      </c>
      <c r="J26" s="95">
        <f>J30+J42+J45+J48+J50+J52+J58</f>
        <v>329083.07</v>
      </c>
      <c r="K26" s="95">
        <f t="shared" si="11"/>
        <v>272435.89999999997</v>
      </c>
      <c r="L26" s="95">
        <f t="shared" si="11"/>
        <v>266449.5</v>
      </c>
      <c r="M26" s="95">
        <f t="shared" si="11"/>
        <v>266449.5</v>
      </c>
      <c r="N26" s="95">
        <f t="shared" si="11"/>
        <v>266449.5</v>
      </c>
    </row>
    <row r="27" spans="1:14" ht="24.75" customHeight="1">
      <c r="A27" s="206"/>
      <c r="B27" s="204"/>
      <c r="C27" s="207"/>
      <c r="D27" s="103" t="s">
        <v>34</v>
      </c>
      <c r="E27" s="115" t="s">
        <v>33</v>
      </c>
      <c r="F27" s="115" t="s">
        <v>33</v>
      </c>
      <c r="G27" s="115" t="s">
        <v>33</v>
      </c>
      <c r="H27" s="95">
        <f t="shared" si="0"/>
        <v>9741.225</v>
      </c>
      <c r="I27" s="95">
        <f>I55</f>
        <v>396.4</v>
      </c>
      <c r="J27" s="95">
        <f>J55+J41</f>
        <v>9344.825</v>
      </c>
      <c r="K27" s="95">
        <f>K55+K41</f>
        <v>0</v>
      </c>
      <c r="L27" s="95">
        <f>L55+L41</f>
        <v>0</v>
      </c>
      <c r="M27" s="95">
        <f>M55+M41</f>
        <v>0</v>
      </c>
      <c r="N27" s="95">
        <f>N55+N41</f>
        <v>0</v>
      </c>
    </row>
    <row r="28" spans="1:14" ht="25.5">
      <c r="A28" s="206"/>
      <c r="B28" s="204"/>
      <c r="C28" s="207"/>
      <c r="D28" s="103" t="s">
        <v>35</v>
      </c>
      <c r="E28" s="115" t="s">
        <v>33</v>
      </c>
      <c r="F28" s="115" t="s">
        <v>33</v>
      </c>
      <c r="G28" s="115" t="s">
        <v>33</v>
      </c>
      <c r="H28" s="95">
        <f t="shared" si="0"/>
        <v>1213061.0750000002</v>
      </c>
      <c r="I28" s="95">
        <f aca="true" t="shared" si="12" ref="I28:N28">I34+I56+I53+I59+I38</f>
        <v>214449.4</v>
      </c>
      <c r="J28" s="95">
        <f t="shared" si="12"/>
        <v>201326.47499999998</v>
      </c>
      <c r="K28" s="95">
        <f t="shared" si="12"/>
        <v>199321.3</v>
      </c>
      <c r="L28" s="95">
        <f t="shared" si="12"/>
        <v>199321.3</v>
      </c>
      <c r="M28" s="95">
        <f t="shared" si="12"/>
        <v>199321.3</v>
      </c>
      <c r="N28" s="95">
        <f t="shared" si="12"/>
        <v>199321.3</v>
      </c>
    </row>
    <row r="29" spans="1:14" ht="38.25">
      <c r="A29" s="206"/>
      <c r="B29" s="204"/>
      <c r="C29" s="207"/>
      <c r="D29" s="103" t="s">
        <v>36</v>
      </c>
      <c r="E29" s="115" t="s">
        <v>33</v>
      </c>
      <c r="F29" s="115" t="s">
        <v>33</v>
      </c>
      <c r="G29" s="115" t="s">
        <v>33</v>
      </c>
      <c r="H29" s="95">
        <f t="shared" si="0"/>
        <v>527234.37</v>
      </c>
      <c r="I29" s="95">
        <f>I31+I32+I35+I36+I37+I39+I43+I44+I46+I47+I49+I51+I54+I57+I60</f>
        <v>134323.4</v>
      </c>
      <c r="J29" s="95">
        <f>J31+J32+J33+J35+J36+J37+J39+J40+J43+J44+J46+J47+J49+J51+J54+J57+J60</f>
        <v>118411.76999999997</v>
      </c>
      <c r="K29" s="95">
        <f>K31+K32+K35+K36+K37+K39+K43+K44+K46+K47+K49+K51+K54+K57+K60</f>
        <v>73114.6</v>
      </c>
      <c r="L29" s="95">
        <f>L31+L32+L35+L36+L37+L39+L43+L44+L46+L47+L49+L51+L54+L57+L60</f>
        <v>67128.2</v>
      </c>
      <c r="M29" s="95">
        <f>M31+M32+M35+M36+M37+M39+M43+M44+M46+M47+M49+M51+M54+M57+M60</f>
        <v>67128.2</v>
      </c>
      <c r="N29" s="95">
        <f>N31+N32+N35+N36+N37+N39+N43+N44+N46+N47+N49+N51+N54+N57+N60</f>
        <v>67128.2</v>
      </c>
    </row>
    <row r="30" spans="1:14" ht="25.5">
      <c r="A30" s="105"/>
      <c r="B30" s="98" t="s">
        <v>70</v>
      </c>
      <c r="C30" s="99" t="s">
        <v>31</v>
      </c>
      <c r="D30" s="103"/>
      <c r="E30" s="100" t="s">
        <v>33</v>
      </c>
      <c r="F30" s="100" t="s">
        <v>33</v>
      </c>
      <c r="G30" s="100" t="s">
        <v>33</v>
      </c>
      <c r="H30" s="95">
        <f t="shared" si="0"/>
        <v>1576637.07</v>
      </c>
      <c r="I30" s="95">
        <f aca="true" t="shared" si="13" ref="I30:N30">SUM(I31:I39)</f>
        <v>306964.70000000007</v>
      </c>
      <c r="J30" s="95">
        <f>SUM(J31:J41)</f>
        <v>293270.76999999996</v>
      </c>
      <c r="K30" s="95">
        <f t="shared" si="13"/>
        <v>248590.19999999998</v>
      </c>
      <c r="L30" s="95">
        <f t="shared" si="13"/>
        <v>242603.8</v>
      </c>
      <c r="M30" s="95">
        <f t="shared" si="13"/>
        <v>242603.8</v>
      </c>
      <c r="N30" s="95">
        <f t="shared" si="13"/>
        <v>242603.8</v>
      </c>
    </row>
    <row r="31" spans="1:15" ht="48">
      <c r="A31" s="116"/>
      <c r="B31" s="110" t="s">
        <v>116</v>
      </c>
      <c r="C31" s="99" t="s">
        <v>31</v>
      </c>
      <c r="D31" s="103" t="s">
        <v>36</v>
      </c>
      <c r="E31" s="104">
        <v>271</v>
      </c>
      <c r="F31" s="104" t="s">
        <v>40</v>
      </c>
      <c r="G31" s="104" t="s">
        <v>54</v>
      </c>
      <c r="H31" s="95">
        <f t="shared" si="0"/>
        <v>349119.30000000005</v>
      </c>
      <c r="I31" s="78">
        <v>88915.1</v>
      </c>
      <c r="J31" s="78">
        <v>82869.8</v>
      </c>
      <c r="K31" s="78">
        <v>48818.9</v>
      </c>
      <c r="L31" s="78">
        <v>42838.5</v>
      </c>
      <c r="M31" s="78">
        <f aca="true" t="shared" si="14" ref="M31:N36">L31</f>
        <v>42838.5</v>
      </c>
      <c r="N31" s="78">
        <f t="shared" si="14"/>
        <v>42838.5</v>
      </c>
      <c r="O31" s="82"/>
    </row>
    <row r="32" spans="1:15" ht="38.25">
      <c r="A32" s="116"/>
      <c r="B32" s="208" t="s">
        <v>176</v>
      </c>
      <c r="C32" s="99" t="s">
        <v>31</v>
      </c>
      <c r="D32" s="103" t="s">
        <v>36</v>
      </c>
      <c r="E32" s="104">
        <v>271</v>
      </c>
      <c r="F32" s="104" t="s">
        <v>40</v>
      </c>
      <c r="G32" s="104" t="s">
        <v>55</v>
      </c>
      <c r="H32" s="95">
        <f t="shared" si="0"/>
        <v>1190.2</v>
      </c>
      <c r="I32" s="78">
        <v>192.3</v>
      </c>
      <c r="J32" s="78">
        <v>997.9</v>
      </c>
      <c r="K32" s="78">
        <v>0</v>
      </c>
      <c r="L32" s="78">
        <v>0</v>
      </c>
      <c r="M32" s="78">
        <f t="shared" si="14"/>
        <v>0</v>
      </c>
      <c r="N32" s="78">
        <f t="shared" si="14"/>
        <v>0</v>
      </c>
      <c r="O32" s="82"/>
    </row>
    <row r="33" spans="1:15" ht="38.25">
      <c r="A33" s="116"/>
      <c r="B33" s="209"/>
      <c r="C33" s="99" t="s">
        <v>31</v>
      </c>
      <c r="D33" s="103" t="s">
        <v>36</v>
      </c>
      <c r="E33" s="104">
        <v>271</v>
      </c>
      <c r="F33" s="104" t="s">
        <v>93</v>
      </c>
      <c r="G33" s="104" t="s">
        <v>55</v>
      </c>
      <c r="H33" s="95">
        <f t="shared" si="0"/>
        <v>585.2</v>
      </c>
      <c r="I33" s="78">
        <v>0</v>
      </c>
      <c r="J33" s="78">
        <v>585.2</v>
      </c>
      <c r="K33" s="78">
        <v>0</v>
      </c>
      <c r="L33" s="78">
        <v>0</v>
      </c>
      <c r="M33" s="78">
        <f t="shared" si="14"/>
        <v>0</v>
      </c>
      <c r="N33" s="78">
        <f t="shared" si="14"/>
        <v>0</v>
      </c>
      <c r="O33" s="82"/>
    </row>
    <row r="34" spans="1:14" ht="60">
      <c r="A34" s="105"/>
      <c r="B34" s="112" t="s">
        <v>174</v>
      </c>
      <c r="C34" s="99" t="s">
        <v>31</v>
      </c>
      <c r="D34" s="103" t="s">
        <v>35</v>
      </c>
      <c r="E34" s="104">
        <v>271</v>
      </c>
      <c r="F34" s="104" t="s">
        <v>40</v>
      </c>
      <c r="G34" s="104" t="s">
        <v>91</v>
      </c>
      <c r="H34" s="95">
        <f t="shared" si="0"/>
        <v>1198915</v>
      </c>
      <c r="I34" s="78">
        <f>123080.1+79228.4</f>
        <v>202308.5</v>
      </c>
      <c r="J34" s="78">
        <v>199321.3</v>
      </c>
      <c r="K34" s="78">
        <v>199321.3</v>
      </c>
      <c r="L34" s="78">
        <f>K34</f>
        <v>199321.3</v>
      </c>
      <c r="M34" s="78">
        <f t="shared" si="14"/>
        <v>199321.3</v>
      </c>
      <c r="N34" s="78">
        <f t="shared" si="14"/>
        <v>199321.3</v>
      </c>
    </row>
    <row r="35" spans="1:14" ht="38.25">
      <c r="A35" s="116"/>
      <c r="B35" s="117" t="s">
        <v>153</v>
      </c>
      <c r="C35" s="99" t="s">
        <v>31</v>
      </c>
      <c r="D35" s="103" t="s">
        <v>36</v>
      </c>
      <c r="E35" s="104" t="s">
        <v>38</v>
      </c>
      <c r="F35" s="104" t="s">
        <v>41</v>
      </c>
      <c r="G35" s="104" t="s">
        <v>52</v>
      </c>
      <c r="H35" s="95">
        <f t="shared" si="0"/>
        <v>1750</v>
      </c>
      <c r="I35" s="78">
        <v>350</v>
      </c>
      <c r="J35" s="78">
        <v>0</v>
      </c>
      <c r="K35" s="78">
        <v>350</v>
      </c>
      <c r="L35" s="78">
        <f>K35</f>
        <v>350</v>
      </c>
      <c r="M35" s="78">
        <f t="shared" si="14"/>
        <v>350</v>
      </c>
      <c r="N35" s="78">
        <f t="shared" si="14"/>
        <v>350</v>
      </c>
    </row>
    <row r="36" spans="1:14" ht="38.25">
      <c r="A36" s="105"/>
      <c r="B36" s="117" t="s">
        <v>154</v>
      </c>
      <c r="C36" s="99" t="s">
        <v>31</v>
      </c>
      <c r="D36" s="103" t="s">
        <v>36</v>
      </c>
      <c r="E36" s="104">
        <v>271</v>
      </c>
      <c r="F36" s="104" t="s">
        <v>41</v>
      </c>
      <c r="G36" s="104" t="s">
        <v>53</v>
      </c>
      <c r="H36" s="95">
        <f t="shared" si="0"/>
        <v>640.4</v>
      </c>
      <c r="I36" s="78">
        <v>126.4</v>
      </c>
      <c r="J36" s="78">
        <v>132</v>
      </c>
      <c r="K36" s="78">
        <v>100</v>
      </c>
      <c r="L36" s="78">
        <v>94</v>
      </c>
      <c r="M36" s="78">
        <f t="shared" si="14"/>
        <v>94</v>
      </c>
      <c r="N36" s="78">
        <f t="shared" si="14"/>
        <v>94</v>
      </c>
    </row>
    <row r="37" spans="1:14" ht="38.25">
      <c r="A37" s="105"/>
      <c r="B37" s="110" t="s">
        <v>155</v>
      </c>
      <c r="C37" s="99" t="s">
        <v>31</v>
      </c>
      <c r="D37" s="103" t="s">
        <v>36</v>
      </c>
      <c r="E37" s="104" t="s">
        <v>38</v>
      </c>
      <c r="F37" s="104" t="s">
        <v>40</v>
      </c>
      <c r="G37" s="104" t="s">
        <v>1</v>
      </c>
      <c r="H37" s="95">
        <f t="shared" si="0"/>
        <v>9790.17</v>
      </c>
      <c r="I37" s="78">
        <v>9684.2</v>
      </c>
      <c r="J37" s="78">
        <v>105.97</v>
      </c>
      <c r="K37" s="78">
        <v>0</v>
      </c>
      <c r="L37" s="78">
        <v>0</v>
      </c>
      <c r="M37" s="78">
        <v>0</v>
      </c>
      <c r="N37" s="78">
        <v>0</v>
      </c>
    </row>
    <row r="38" spans="1:14" ht="25.5">
      <c r="A38" s="105"/>
      <c r="B38" s="210" t="s">
        <v>169</v>
      </c>
      <c r="C38" s="212" t="s">
        <v>31</v>
      </c>
      <c r="D38" s="103" t="s">
        <v>35</v>
      </c>
      <c r="E38" s="104">
        <v>271</v>
      </c>
      <c r="F38" s="104" t="s">
        <v>40</v>
      </c>
      <c r="G38" s="104" t="s">
        <v>168</v>
      </c>
      <c r="H38" s="95">
        <f t="shared" si="0"/>
        <v>5118.8</v>
      </c>
      <c r="I38" s="78">
        <v>5118.8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</row>
    <row r="39" spans="1:14" ht="38.25">
      <c r="A39" s="105"/>
      <c r="B39" s="211"/>
      <c r="C39" s="213"/>
      <c r="D39" s="103" t="s">
        <v>36</v>
      </c>
      <c r="E39" s="104">
        <v>271</v>
      </c>
      <c r="F39" s="104" t="s">
        <v>40</v>
      </c>
      <c r="G39" s="104" t="s">
        <v>168</v>
      </c>
      <c r="H39" s="95">
        <f t="shared" si="0"/>
        <v>269.4</v>
      </c>
      <c r="I39" s="78">
        <v>269.4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</row>
    <row r="40" spans="1:14" ht="60.75">
      <c r="A40" s="105"/>
      <c r="B40" s="117" t="s">
        <v>179</v>
      </c>
      <c r="C40" s="99" t="s">
        <v>31</v>
      </c>
      <c r="D40" s="103" t="s">
        <v>36</v>
      </c>
      <c r="E40" s="104">
        <v>271</v>
      </c>
      <c r="F40" s="104" t="s">
        <v>41</v>
      </c>
      <c r="G40" s="104" t="s">
        <v>180</v>
      </c>
      <c r="H40" s="95">
        <f t="shared" si="0"/>
        <v>244.9</v>
      </c>
      <c r="I40" s="78">
        <v>0</v>
      </c>
      <c r="J40" s="78">
        <v>244.9</v>
      </c>
      <c r="K40" s="78">
        <v>0</v>
      </c>
      <c r="L40" s="78">
        <v>0</v>
      </c>
      <c r="M40" s="78">
        <v>0</v>
      </c>
      <c r="N40" s="78">
        <v>0</v>
      </c>
    </row>
    <row r="41" spans="1:14" ht="48.75">
      <c r="A41" s="105"/>
      <c r="B41" s="117" t="s">
        <v>185</v>
      </c>
      <c r="C41" s="99" t="s">
        <v>31</v>
      </c>
      <c r="D41" s="103" t="s">
        <v>181</v>
      </c>
      <c r="E41" s="104">
        <v>271</v>
      </c>
      <c r="F41" s="104" t="s">
        <v>40</v>
      </c>
      <c r="G41" s="104" t="s">
        <v>186</v>
      </c>
      <c r="H41" s="95">
        <f>SUM(I41:N41)</f>
        <v>9013.7</v>
      </c>
      <c r="I41" s="78">
        <v>0</v>
      </c>
      <c r="J41" s="78">
        <v>9013.7</v>
      </c>
      <c r="K41" s="78">
        <v>0</v>
      </c>
      <c r="L41" s="78">
        <v>0</v>
      </c>
      <c r="M41" s="78">
        <v>0</v>
      </c>
      <c r="N41" s="78">
        <v>0</v>
      </c>
    </row>
    <row r="42" spans="1:14" s="109" customFormat="1" ht="38.25">
      <c r="A42" s="91"/>
      <c r="B42" s="98" t="s">
        <v>71</v>
      </c>
      <c r="C42" s="108" t="s">
        <v>31</v>
      </c>
      <c r="D42" s="88"/>
      <c r="E42" s="118" t="s">
        <v>33</v>
      </c>
      <c r="F42" s="118" t="s">
        <v>33</v>
      </c>
      <c r="G42" s="118" t="s">
        <v>33</v>
      </c>
      <c r="H42" s="95">
        <f t="shared" si="0"/>
        <v>154549.5</v>
      </c>
      <c r="I42" s="95">
        <f aca="true" t="shared" si="15" ref="I42:N42">SUM(I43:I44)</f>
        <v>29049.4</v>
      </c>
      <c r="J42" s="95">
        <f t="shared" si="15"/>
        <v>30221.3</v>
      </c>
      <c r="K42" s="95">
        <f t="shared" si="15"/>
        <v>23819.7</v>
      </c>
      <c r="L42" s="95">
        <f t="shared" si="15"/>
        <v>23819.7</v>
      </c>
      <c r="M42" s="95">
        <f t="shared" si="15"/>
        <v>23819.7</v>
      </c>
      <c r="N42" s="95">
        <f t="shared" si="15"/>
        <v>23819.7</v>
      </c>
    </row>
    <row r="43" spans="1:14" ht="48">
      <c r="A43" s="116"/>
      <c r="B43" s="112" t="s">
        <v>6</v>
      </c>
      <c r="C43" s="99" t="s">
        <v>31</v>
      </c>
      <c r="D43" s="103" t="s">
        <v>36</v>
      </c>
      <c r="E43" s="104" t="s">
        <v>38</v>
      </c>
      <c r="F43" s="104" t="s">
        <v>93</v>
      </c>
      <c r="G43" s="104" t="s">
        <v>56</v>
      </c>
      <c r="H43" s="95">
        <f t="shared" si="0"/>
        <v>154309.8</v>
      </c>
      <c r="I43" s="78">
        <v>28821.7</v>
      </c>
      <c r="J43" s="78">
        <v>30209.3</v>
      </c>
      <c r="K43" s="78">
        <v>23819.7</v>
      </c>
      <c r="L43" s="78">
        <f>K43</f>
        <v>23819.7</v>
      </c>
      <c r="M43" s="78">
        <f>L43</f>
        <v>23819.7</v>
      </c>
      <c r="N43" s="78">
        <f>M43</f>
        <v>23819.7</v>
      </c>
    </row>
    <row r="44" spans="1:14" ht="38.25">
      <c r="A44" s="116"/>
      <c r="B44" s="110" t="s">
        <v>156</v>
      </c>
      <c r="C44" s="99" t="s">
        <v>31</v>
      </c>
      <c r="D44" s="103" t="s">
        <v>36</v>
      </c>
      <c r="E44" s="104" t="s">
        <v>38</v>
      </c>
      <c r="F44" s="104" t="s">
        <v>93</v>
      </c>
      <c r="G44" s="104" t="s">
        <v>7</v>
      </c>
      <c r="H44" s="95">
        <f t="shared" si="0"/>
        <v>239.7</v>
      </c>
      <c r="I44" s="78">
        <v>227.7</v>
      </c>
      <c r="J44" s="78">
        <v>12</v>
      </c>
      <c r="K44" s="78"/>
      <c r="L44" s="78"/>
      <c r="M44" s="78"/>
      <c r="N44" s="78"/>
    </row>
    <row r="45" spans="1:14" ht="35.25" customHeight="1">
      <c r="A45" s="116"/>
      <c r="B45" s="111" t="s">
        <v>5</v>
      </c>
      <c r="C45" s="108" t="s">
        <v>31</v>
      </c>
      <c r="D45" s="119"/>
      <c r="E45" s="118" t="s">
        <v>33</v>
      </c>
      <c r="F45" s="118" t="s">
        <v>33</v>
      </c>
      <c r="G45" s="118" t="s">
        <v>33</v>
      </c>
      <c r="H45" s="95">
        <f t="shared" si="0"/>
        <v>128</v>
      </c>
      <c r="I45" s="95">
        <f aca="true" t="shared" si="16" ref="I45:N45">I46+I47</f>
        <v>18</v>
      </c>
      <c r="J45" s="95">
        <f t="shared" si="16"/>
        <v>22</v>
      </c>
      <c r="K45" s="95">
        <f t="shared" si="16"/>
        <v>22</v>
      </c>
      <c r="L45" s="95">
        <f t="shared" si="16"/>
        <v>22</v>
      </c>
      <c r="M45" s="95">
        <f t="shared" si="16"/>
        <v>22</v>
      </c>
      <c r="N45" s="95">
        <f t="shared" si="16"/>
        <v>22</v>
      </c>
    </row>
    <row r="46" spans="1:14" ht="41.25" customHeight="1">
      <c r="A46" s="105"/>
      <c r="B46" s="117" t="s">
        <v>99</v>
      </c>
      <c r="C46" s="99" t="s">
        <v>31</v>
      </c>
      <c r="D46" s="103" t="s">
        <v>36</v>
      </c>
      <c r="E46" s="104" t="s">
        <v>38</v>
      </c>
      <c r="F46" s="104" t="s">
        <v>41</v>
      </c>
      <c r="G46" s="104" t="s">
        <v>57</v>
      </c>
      <c r="H46" s="95">
        <f t="shared" si="0"/>
        <v>108</v>
      </c>
      <c r="I46" s="78">
        <v>18</v>
      </c>
      <c r="J46" s="78">
        <v>18</v>
      </c>
      <c r="K46" s="78">
        <v>18</v>
      </c>
      <c r="L46" s="78">
        <v>18</v>
      </c>
      <c r="M46" s="78">
        <v>18</v>
      </c>
      <c r="N46" s="78">
        <v>18</v>
      </c>
    </row>
    <row r="47" spans="1:14" ht="48.75">
      <c r="A47" s="105"/>
      <c r="B47" s="120" t="s">
        <v>157</v>
      </c>
      <c r="C47" s="99" t="s">
        <v>31</v>
      </c>
      <c r="D47" s="103" t="s">
        <v>36</v>
      </c>
      <c r="E47" s="104" t="s">
        <v>38</v>
      </c>
      <c r="F47" s="104" t="s">
        <v>41</v>
      </c>
      <c r="G47" s="104" t="s">
        <v>58</v>
      </c>
      <c r="H47" s="95">
        <f t="shared" si="0"/>
        <v>20</v>
      </c>
      <c r="I47" s="78">
        <v>0</v>
      </c>
      <c r="J47" s="78">
        <v>4</v>
      </c>
      <c r="K47" s="78">
        <v>4</v>
      </c>
      <c r="L47" s="78">
        <v>4</v>
      </c>
      <c r="M47" s="78">
        <f>L47</f>
        <v>4</v>
      </c>
      <c r="N47" s="78">
        <f>M47</f>
        <v>4</v>
      </c>
    </row>
    <row r="48" spans="1:14" s="109" customFormat="1" ht="38.25">
      <c r="A48" s="91"/>
      <c r="B48" s="98" t="s">
        <v>72</v>
      </c>
      <c r="C48" s="99" t="s">
        <v>31</v>
      </c>
      <c r="D48" s="88"/>
      <c r="E48" s="118" t="s">
        <v>33</v>
      </c>
      <c r="F48" s="118" t="s">
        <v>33</v>
      </c>
      <c r="G48" s="118" t="s">
        <v>33</v>
      </c>
      <c r="H48" s="95">
        <f t="shared" si="0"/>
        <v>45.2</v>
      </c>
      <c r="I48" s="95">
        <f aca="true" t="shared" si="17" ref="I48:N48">I49</f>
        <v>0</v>
      </c>
      <c r="J48" s="95">
        <f t="shared" si="17"/>
        <v>29.2</v>
      </c>
      <c r="K48" s="95">
        <f t="shared" si="17"/>
        <v>4</v>
      </c>
      <c r="L48" s="95">
        <f t="shared" si="17"/>
        <v>4</v>
      </c>
      <c r="M48" s="95">
        <f t="shared" si="17"/>
        <v>4</v>
      </c>
      <c r="N48" s="95">
        <f t="shared" si="17"/>
        <v>4</v>
      </c>
    </row>
    <row r="49" spans="1:14" ht="60">
      <c r="A49" s="105"/>
      <c r="B49" s="110" t="s">
        <v>149</v>
      </c>
      <c r="C49" s="99" t="s">
        <v>31</v>
      </c>
      <c r="D49" s="103" t="s">
        <v>36</v>
      </c>
      <c r="E49" s="104" t="s">
        <v>38</v>
      </c>
      <c r="F49" s="104" t="s">
        <v>41</v>
      </c>
      <c r="G49" s="104" t="s">
        <v>59</v>
      </c>
      <c r="H49" s="95">
        <f t="shared" si="0"/>
        <v>45.2</v>
      </c>
      <c r="I49" s="78">
        <v>0</v>
      </c>
      <c r="J49" s="78">
        <v>29.2</v>
      </c>
      <c r="K49" s="78">
        <v>4</v>
      </c>
      <c r="L49" s="78">
        <v>4</v>
      </c>
      <c r="M49" s="78">
        <v>4</v>
      </c>
      <c r="N49" s="78">
        <v>4</v>
      </c>
    </row>
    <row r="50" spans="1:14" s="109" customFormat="1" ht="34.5" customHeight="1">
      <c r="A50" s="91"/>
      <c r="B50" s="98" t="s">
        <v>2</v>
      </c>
      <c r="C50" s="99" t="s">
        <v>31</v>
      </c>
      <c r="D50" s="88"/>
      <c r="E50" s="118" t="s">
        <v>33</v>
      </c>
      <c r="F50" s="121" t="s">
        <v>33</v>
      </c>
      <c r="G50" s="121" t="s">
        <v>33</v>
      </c>
      <c r="H50" s="95">
        <f t="shared" si="0"/>
        <v>7838.1</v>
      </c>
      <c r="I50" s="95">
        <f>SUM(I51:I51)</f>
        <v>4894.2</v>
      </c>
      <c r="J50" s="95">
        <f>J51</f>
        <v>2943.9</v>
      </c>
      <c r="K50" s="95">
        <f>SUM(K51:K51)</f>
        <v>0</v>
      </c>
      <c r="L50" s="95">
        <f>SUM(L51:L51)</f>
        <v>0</v>
      </c>
      <c r="M50" s="95">
        <f>SUM(M51:M51)</f>
        <v>0</v>
      </c>
      <c r="N50" s="95">
        <f>SUM(N51:N51)</f>
        <v>0</v>
      </c>
    </row>
    <row r="51" spans="1:14" s="109" customFormat="1" ht="39.75" customHeight="1">
      <c r="A51" s="91"/>
      <c r="B51" s="122" t="s">
        <v>102</v>
      </c>
      <c r="C51" s="99"/>
      <c r="D51" s="103" t="s">
        <v>36</v>
      </c>
      <c r="E51" s="104" t="s">
        <v>38</v>
      </c>
      <c r="F51" s="104" t="s">
        <v>40</v>
      </c>
      <c r="G51" s="104" t="s">
        <v>95</v>
      </c>
      <c r="H51" s="95">
        <f t="shared" si="0"/>
        <v>7838.1</v>
      </c>
      <c r="I51" s="78">
        <v>4894.2</v>
      </c>
      <c r="J51" s="78">
        <v>2943.9</v>
      </c>
      <c r="K51" s="78">
        <v>0</v>
      </c>
      <c r="L51" s="78">
        <v>0</v>
      </c>
      <c r="M51" s="78">
        <v>0</v>
      </c>
      <c r="N51" s="78">
        <v>0</v>
      </c>
    </row>
    <row r="52" spans="1:15" ht="36">
      <c r="A52" s="105"/>
      <c r="B52" s="122" t="s">
        <v>130</v>
      </c>
      <c r="C52" s="99"/>
      <c r="D52" s="103"/>
      <c r="E52" s="118" t="s">
        <v>33</v>
      </c>
      <c r="F52" s="121" t="s">
        <v>33</v>
      </c>
      <c r="G52" s="121" t="s">
        <v>33</v>
      </c>
      <c r="H52" s="95">
        <f t="shared" si="0"/>
        <v>5265.200000000001</v>
      </c>
      <c r="I52" s="95">
        <f aca="true" t="shared" si="18" ref="I52:N52">SUM(I53:I57)</f>
        <v>2669.3</v>
      </c>
      <c r="J52" s="95">
        <f t="shared" si="18"/>
        <v>2595.9</v>
      </c>
      <c r="K52" s="95">
        <f t="shared" si="18"/>
        <v>0</v>
      </c>
      <c r="L52" s="95">
        <f t="shared" si="18"/>
        <v>0</v>
      </c>
      <c r="M52" s="95">
        <f t="shared" si="18"/>
        <v>0</v>
      </c>
      <c r="N52" s="95">
        <f t="shared" si="18"/>
        <v>0</v>
      </c>
      <c r="O52" s="82"/>
    </row>
    <row r="53" spans="1:14" ht="25.5">
      <c r="A53" s="214"/>
      <c r="B53" s="215" t="s">
        <v>134</v>
      </c>
      <c r="C53" s="216" t="s">
        <v>31</v>
      </c>
      <c r="D53" s="103" t="s">
        <v>35</v>
      </c>
      <c r="E53" s="104">
        <v>271</v>
      </c>
      <c r="F53" s="104" t="s">
        <v>40</v>
      </c>
      <c r="G53" s="104" t="s">
        <v>131</v>
      </c>
      <c r="H53" s="95">
        <f t="shared" si="0"/>
        <v>3768.6</v>
      </c>
      <c r="I53" s="78">
        <v>1873.8</v>
      </c>
      <c r="J53" s="78">
        <v>1894.8</v>
      </c>
      <c r="K53" s="125">
        <v>0</v>
      </c>
      <c r="L53" s="78">
        <v>0</v>
      </c>
      <c r="M53" s="78">
        <f aca="true" t="shared" si="19" ref="M53:N57">L53</f>
        <v>0</v>
      </c>
      <c r="N53" s="78">
        <f t="shared" si="19"/>
        <v>0</v>
      </c>
    </row>
    <row r="54" spans="1:14" ht="38.25">
      <c r="A54" s="214"/>
      <c r="B54" s="215"/>
      <c r="C54" s="216"/>
      <c r="D54" s="103" t="s">
        <v>36</v>
      </c>
      <c r="E54" s="104">
        <v>271</v>
      </c>
      <c r="F54" s="104" t="s">
        <v>40</v>
      </c>
      <c r="G54" s="104" t="s">
        <v>131</v>
      </c>
      <c r="H54" s="95">
        <f t="shared" si="0"/>
        <v>418.74</v>
      </c>
      <c r="I54" s="78">
        <v>208.2</v>
      </c>
      <c r="J54" s="78">
        <v>210.54</v>
      </c>
      <c r="K54" s="78">
        <v>0</v>
      </c>
      <c r="L54" s="78">
        <v>0</v>
      </c>
      <c r="M54" s="78">
        <f t="shared" si="19"/>
        <v>0</v>
      </c>
      <c r="N54" s="78">
        <f t="shared" si="19"/>
        <v>0</v>
      </c>
    </row>
    <row r="55" spans="1:14" ht="24.75" customHeight="1">
      <c r="A55" s="214"/>
      <c r="B55" s="210" t="s">
        <v>133</v>
      </c>
      <c r="C55" s="216" t="s">
        <v>31</v>
      </c>
      <c r="D55" s="103" t="s">
        <v>34</v>
      </c>
      <c r="E55" s="104">
        <v>271</v>
      </c>
      <c r="F55" s="104" t="s">
        <v>40</v>
      </c>
      <c r="G55" s="104" t="s">
        <v>132</v>
      </c>
      <c r="H55" s="95">
        <f t="shared" si="0"/>
        <v>727.525</v>
      </c>
      <c r="I55" s="78">
        <v>396.4</v>
      </c>
      <c r="J55" s="78">
        <v>331.125</v>
      </c>
      <c r="K55" s="125">
        <v>0</v>
      </c>
      <c r="L55" s="78">
        <f>K55</f>
        <v>0</v>
      </c>
      <c r="M55" s="78">
        <f t="shared" si="19"/>
        <v>0</v>
      </c>
      <c r="N55" s="78">
        <f t="shared" si="19"/>
        <v>0</v>
      </c>
    </row>
    <row r="56" spans="1:14" ht="24.75" customHeight="1">
      <c r="A56" s="214"/>
      <c r="B56" s="217"/>
      <c r="C56" s="216"/>
      <c r="D56" s="103" t="s">
        <v>35</v>
      </c>
      <c r="E56" s="104">
        <v>271</v>
      </c>
      <c r="F56" s="104" t="s">
        <v>40</v>
      </c>
      <c r="G56" s="104" t="s">
        <v>132</v>
      </c>
      <c r="H56" s="95">
        <f t="shared" si="0"/>
        <v>242.475</v>
      </c>
      <c r="I56" s="78">
        <v>132.1</v>
      </c>
      <c r="J56" s="78">
        <v>110.375</v>
      </c>
      <c r="K56" s="78">
        <v>0</v>
      </c>
      <c r="L56" s="78">
        <v>0</v>
      </c>
      <c r="M56" s="78">
        <f t="shared" si="19"/>
        <v>0</v>
      </c>
      <c r="N56" s="78">
        <f t="shared" si="19"/>
        <v>0</v>
      </c>
    </row>
    <row r="57" spans="1:14" ht="39" customHeight="1">
      <c r="A57" s="214"/>
      <c r="B57" s="211"/>
      <c r="C57" s="216"/>
      <c r="D57" s="103" t="s">
        <v>36</v>
      </c>
      <c r="E57" s="104">
        <v>271</v>
      </c>
      <c r="F57" s="104" t="s">
        <v>40</v>
      </c>
      <c r="G57" s="104" t="s">
        <v>132</v>
      </c>
      <c r="H57" s="95">
        <f t="shared" si="0"/>
        <v>107.86</v>
      </c>
      <c r="I57" s="78">
        <v>58.8</v>
      </c>
      <c r="J57" s="78">
        <v>49.06</v>
      </c>
      <c r="K57" s="78">
        <v>0</v>
      </c>
      <c r="L57" s="78">
        <v>0</v>
      </c>
      <c r="M57" s="78">
        <f t="shared" si="19"/>
        <v>0</v>
      </c>
      <c r="N57" s="78">
        <f t="shared" si="19"/>
        <v>0</v>
      </c>
    </row>
    <row r="58" spans="1:15" ht="24.75" customHeight="1">
      <c r="A58" s="105"/>
      <c r="B58" s="126" t="s">
        <v>150</v>
      </c>
      <c r="C58" s="127"/>
      <c r="D58" s="103"/>
      <c r="E58" s="118" t="s">
        <v>33</v>
      </c>
      <c r="F58" s="118" t="s">
        <v>33</v>
      </c>
      <c r="G58" s="118" t="s">
        <v>33</v>
      </c>
      <c r="H58" s="95">
        <f t="shared" si="0"/>
        <v>5573.599999999999</v>
      </c>
      <c r="I58" s="95">
        <f aca="true" t="shared" si="20" ref="I58:N58">I59+I60</f>
        <v>5573.599999999999</v>
      </c>
      <c r="J58" s="95">
        <f t="shared" si="20"/>
        <v>0</v>
      </c>
      <c r="K58" s="95">
        <f t="shared" si="20"/>
        <v>0</v>
      </c>
      <c r="L58" s="95">
        <f t="shared" si="20"/>
        <v>0</v>
      </c>
      <c r="M58" s="95">
        <f t="shared" si="20"/>
        <v>0</v>
      </c>
      <c r="N58" s="95">
        <f t="shared" si="20"/>
        <v>0</v>
      </c>
      <c r="O58" s="82"/>
    </row>
    <row r="59" spans="1:14" ht="33.75" customHeight="1">
      <c r="A59" s="105"/>
      <c r="B59" s="210" t="s">
        <v>138</v>
      </c>
      <c r="C59" s="212" t="s">
        <v>31</v>
      </c>
      <c r="D59" s="103" t="s">
        <v>35</v>
      </c>
      <c r="E59" s="104" t="s">
        <v>38</v>
      </c>
      <c r="F59" s="104" t="s">
        <v>40</v>
      </c>
      <c r="G59" s="104" t="s">
        <v>137</v>
      </c>
      <c r="H59" s="95">
        <f t="shared" si="0"/>
        <v>5016.2</v>
      </c>
      <c r="I59" s="78">
        <v>5016.2</v>
      </c>
      <c r="J59" s="78">
        <v>0</v>
      </c>
      <c r="K59" s="78">
        <v>0</v>
      </c>
      <c r="L59" s="78">
        <f>K59</f>
        <v>0</v>
      </c>
      <c r="M59" s="78">
        <f>L59</f>
        <v>0</v>
      </c>
      <c r="N59" s="78">
        <f>M59</f>
        <v>0</v>
      </c>
    </row>
    <row r="60" spans="1:14" ht="38.25">
      <c r="A60" s="105"/>
      <c r="B60" s="211"/>
      <c r="C60" s="213"/>
      <c r="D60" s="103" t="s">
        <v>36</v>
      </c>
      <c r="E60" s="104">
        <v>271</v>
      </c>
      <c r="F60" s="104" t="s">
        <v>40</v>
      </c>
      <c r="G60" s="104" t="s">
        <v>137</v>
      </c>
      <c r="H60" s="95">
        <f t="shared" si="0"/>
        <v>557.4</v>
      </c>
      <c r="I60" s="78">
        <v>557.4</v>
      </c>
      <c r="J60" s="78">
        <v>0</v>
      </c>
      <c r="K60" s="78">
        <v>0</v>
      </c>
      <c r="L60" s="78">
        <v>0</v>
      </c>
      <c r="M60" s="78">
        <f>L60</f>
        <v>0</v>
      </c>
      <c r="N60" s="78">
        <f>M60</f>
        <v>0</v>
      </c>
    </row>
    <row r="61" spans="1:14" s="109" customFormat="1" ht="25.5" customHeight="1">
      <c r="A61" s="206" t="s">
        <v>77</v>
      </c>
      <c r="B61" s="204" t="s">
        <v>104</v>
      </c>
      <c r="C61" s="207" t="s">
        <v>31</v>
      </c>
      <c r="D61" s="88" t="s">
        <v>97</v>
      </c>
      <c r="E61" s="118" t="s">
        <v>33</v>
      </c>
      <c r="F61" s="118" t="s">
        <v>33</v>
      </c>
      <c r="G61" s="118" t="s">
        <v>33</v>
      </c>
      <c r="H61" s="95">
        <f>SUM(I61:N61)</f>
        <v>60861.89000000001</v>
      </c>
      <c r="I61" s="95">
        <f aca="true" t="shared" si="21" ref="I61:N61">I65+I69</f>
        <v>10915.099999999999</v>
      </c>
      <c r="J61" s="95">
        <f t="shared" si="21"/>
        <v>17556.4</v>
      </c>
      <c r="K61" s="95">
        <f t="shared" si="21"/>
        <v>8305.19</v>
      </c>
      <c r="L61" s="95">
        <f t="shared" si="21"/>
        <v>8028.4</v>
      </c>
      <c r="M61" s="95">
        <f t="shared" si="21"/>
        <v>8028.4</v>
      </c>
      <c r="N61" s="95">
        <f t="shared" si="21"/>
        <v>8028.4</v>
      </c>
    </row>
    <row r="62" spans="1:14" s="109" customFormat="1" ht="36" customHeight="1">
      <c r="A62" s="206"/>
      <c r="B62" s="204"/>
      <c r="C62" s="207"/>
      <c r="D62" s="103" t="s">
        <v>34</v>
      </c>
      <c r="E62" s="118" t="s">
        <v>33</v>
      </c>
      <c r="F62" s="118" t="s">
        <v>33</v>
      </c>
      <c r="G62" s="118" t="s">
        <v>33</v>
      </c>
      <c r="H62" s="95">
        <f>SUM(I62:N62)</f>
        <v>5626.8</v>
      </c>
      <c r="I62" s="95">
        <f aca="true" t="shared" si="22" ref="I62:N62">I74</f>
        <v>0</v>
      </c>
      <c r="J62" s="95">
        <f t="shared" si="22"/>
        <v>5626.8</v>
      </c>
      <c r="K62" s="95">
        <f t="shared" si="22"/>
        <v>0</v>
      </c>
      <c r="L62" s="95">
        <f t="shared" si="22"/>
        <v>0</v>
      </c>
      <c r="M62" s="95">
        <f t="shared" si="22"/>
        <v>0</v>
      </c>
      <c r="N62" s="95">
        <f t="shared" si="22"/>
        <v>0</v>
      </c>
    </row>
    <row r="63" spans="1:14" s="109" customFormat="1" ht="36" customHeight="1">
      <c r="A63" s="206"/>
      <c r="B63" s="204"/>
      <c r="C63" s="207"/>
      <c r="D63" s="103" t="s">
        <v>35</v>
      </c>
      <c r="E63" s="118" t="s">
        <v>33</v>
      </c>
      <c r="F63" s="118" t="s">
        <v>33</v>
      </c>
      <c r="G63" s="118" t="s">
        <v>33</v>
      </c>
      <c r="H63" s="95">
        <f t="shared" si="0"/>
        <v>26918.2</v>
      </c>
      <c r="I63" s="95">
        <f aca="true" t="shared" si="23" ref="I63:N63">I73+I71+I75</f>
        <v>4950</v>
      </c>
      <c r="J63" s="95">
        <f t="shared" si="23"/>
        <v>7197.4</v>
      </c>
      <c r="K63" s="95">
        <f t="shared" si="23"/>
        <v>3692.7</v>
      </c>
      <c r="L63" s="95">
        <f t="shared" si="23"/>
        <v>3692.7</v>
      </c>
      <c r="M63" s="95">
        <f t="shared" si="23"/>
        <v>3692.7</v>
      </c>
      <c r="N63" s="95">
        <f t="shared" si="23"/>
        <v>3692.7</v>
      </c>
    </row>
    <row r="64" spans="1:14" s="109" customFormat="1" ht="38.25">
      <c r="A64" s="206"/>
      <c r="B64" s="204"/>
      <c r="C64" s="207"/>
      <c r="D64" s="103" t="s">
        <v>36</v>
      </c>
      <c r="E64" s="118" t="s">
        <v>33</v>
      </c>
      <c r="F64" s="118" t="s">
        <v>33</v>
      </c>
      <c r="G64" s="118" t="s">
        <v>33</v>
      </c>
      <c r="H64" s="95">
        <f t="shared" si="0"/>
        <v>28316.89</v>
      </c>
      <c r="I64" s="95">
        <f aca="true" t="shared" si="24" ref="I64:N64">I66+I68+I72+I70+I76</f>
        <v>5965.1</v>
      </c>
      <c r="J64" s="95">
        <f t="shared" si="24"/>
        <v>4732.2</v>
      </c>
      <c r="K64" s="95">
        <f t="shared" si="24"/>
        <v>4612.49</v>
      </c>
      <c r="L64" s="95">
        <f t="shared" si="24"/>
        <v>4335.7</v>
      </c>
      <c r="M64" s="95">
        <f t="shared" si="24"/>
        <v>4335.7</v>
      </c>
      <c r="N64" s="95">
        <f t="shared" si="24"/>
        <v>4335.7</v>
      </c>
    </row>
    <row r="65" spans="1:14" ht="65.25" customHeight="1">
      <c r="A65" s="91"/>
      <c r="B65" s="111" t="s">
        <v>151</v>
      </c>
      <c r="C65" s="99" t="s">
        <v>31</v>
      </c>
      <c r="D65" s="103"/>
      <c r="E65" s="118" t="s">
        <v>33</v>
      </c>
      <c r="F65" s="118" t="s">
        <v>33</v>
      </c>
      <c r="G65" s="118" t="s">
        <v>33</v>
      </c>
      <c r="H65" s="95">
        <f t="shared" si="0"/>
        <v>11225.2</v>
      </c>
      <c r="I65" s="95">
        <f aca="true" t="shared" si="25" ref="I65:N65">I66+I68</f>
        <v>2319.3</v>
      </c>
      <c r="J65" s="95">
        <f t="shared" si="25"/>
        <v>1517.8</v>
      </c>
      <c r="K65" s="95">
        <f t="shared" si="25"/>
        <v>1934.1</v>
      </c>
      <c r="L65" s="95">
        <f t="shared" si="25"/>
        <v>1818</v>
      </c>
      <c r="M65" s="95">
        <f t="shared" si="25"/>
        <v>1818</v>
      </c>
      <c r="N65" s="95">
        <f t="shared" si="25"/>
        <v>1818</v>
      </c>
    </row>
    <row r="66" spans="1:14" ht="60" customHeight="1">
      <c r="A66" s="105"/>
      <c r="B66" s="128" t="s">
        <v>158</v>
      </c>
      <c r="C66" s="99" t="s">
        <v>31</v>
      </c>
      <c r="D66" s="103" t="s">
        <v>36</v>
      </c>
      <c r="E66" s="129">
        <v>271</v>
      </c>
      <c r="F66" s="104" t="s">
        <v>37</v>
      </c>
      <c r="G66" s="104" t="s">
        <v>107</v>
      </c>
      <c r="H66" s="95">
        <f t="shared" si="0"/>
        <v>9954.1</v>
      </c>
      <c r="I66" s="78">
        <v>2074.3</v>
      </c>
      <c r="J66" s="78">
        <v>1290.3</v>
      </c>
      <c r="K66" s="78">
        <f>1093+632</f>
        <v>1725</v>
      </c>
      <c r="L66" s="78">
        <f>1027.43+594.07</f>
        <v>1621.5</v>
      </c>
      <c r="M66" s="78">
        <f aca="true" t="shared" si="26" ref="M66:N68">L66</f>
        <v>1621.5</v>
      </c>
      <c r="N66" s="78">
        <f t="shared" si="26"/>
        <v>1621.5</v>
      </c>
    </row>
    <row r="67" spans="1:14" ht="48.75" hidden="1">
      <c r="A67" s="105"/>
      <c r="B67" s="128" t="s">
        <v>42</v>
      </c>
      <c r="C67" s="99" t="s">
        <v>31</v>
      </c>
      <c r="D67" s="103"/>
      <c r="E67" s="118" t="s">
        <v>33</v>
      </c>
      <c r="F67" s="104" t="s">
        <v>37</v>
      </c>
      <c r="G67" s="104"/>
      <c r="H67" s="95" t="e">
        <f t="shared" si="0"/>
        <v>#REF!</v>
      </c>
      <c r="I67" s="78">
        <v>0</v>
      </c>
      <c r="J67" s="78" t="e">
        <f>K67+L67+N67+#REF!+#REF!</f>
        <v>#REF!</v>
      </c>
      <c r="K67" s="130">
        <v>0</v>
      </c>
      <c r="L67" s="78">
        <f>K67</f>
        <v>0</v>
      </c>
      <c r="M67" s="78">
        <f t="shared" si="26"/>
        <v>0</v>
      </c>
      <c r="N67" s="78">
        <f t="shared" si="26"/>
        <v>0</v>
      </c>
    </row>
    <row r="68" spans="1:14" ht="60" customHeight="1">
      <c r="A68" s="105"/>
      <c r="B68" s="131" t="s">
        <v>159</v>
      </c>
      <c r="C68" s="99" t="s">
        <v>31</v>
      </c>
      <c r="D68" s="103" t="s">
        <v>36</v>
      </c>
      <c r="E68" s="129">
        <v>271</v>
      </c>
      <c r="F68" s="104" t="s">
        <v>40</v>
      </c>
      <c r="G68" s="104" t="s">
        <v>60</v>
      </c>
      <c r="H68" s="95">
        <f t="shared" si="0"/>
        <v>1271.1</v>
      </c>
      <c r="I68" s="78">
        <v>245</v>
      </c>
      <c r="J68" s="78">
        <v>227.5</v>
      </c>
      <c r="K68" s="78">
        <v>209.1</v>
      </c>
      <c r="L68" s="78">
        <v>196.5</v>
      </c>
      <c r="M68" s="78">
        <f t="shared" si="26"/>
        <v>196.5</v>
      </c>
      <c r="N68" s="78">
        <f t="shared" si="26"/>
        <v>196.5</v>
      </c>
    </row>
    <row r="69" spans="1:14" s="109" customFormat="1" ht="26.25">
      <c r="A69" s="91"/>
      <c r="B69" s="132" t="s">
        <v>160</v>
      </c>
      <c r="C69" s="108" t="s">
        <v>31</v>
      </c>
      <c r="D69" s="88"/>
      <c r="E69" s="118" t="s">
        <v>33</v>
      </c>
      <c r="F69" s="118" t="s">
        <v>33</v>
      </c>
      <c r="G69" s="118" t="s">
        <v>33</v>
      </c>
      <c r="H69" s="95">
        <f t="shared" si="0"/>
        <v>49636.69</v>
      </c>
      <c r="I69" s="95">
        <f aca="true" t="shared" si="27" ref="I69:N69">SUM(I70:I76)</f>
        <v>8595.8</v>
      </c>
      <c r="J69" s="95">
        <f t="shared" si="27"/>
        <v>16038.6</v>
      </c>
      <c r="K69" s="95">
        <f t="shared" si="27"/>
        <v>6371.09</v>
      </c>
      <c r="L69" s="95">
        <f t="shared" si="27"/>
        <v>6210.4</v>
      </c>
      <c r="M69" s="95">
        <f t="shared" si="27"/>
        <v>6210.4</v>
      </c>
      <c r="N69" s="95">
        <f t="shared" si="27"/>
        <v>6210.4</v>
      </c>
    </row>
    <row r="70" spans="1:14" ht="41.25" customHeight="1">
      <c r="A70" s="105"/>
      <c r="B70" s="210" t="s">
        <v>139</v>
      </c>
      <c r="C70" s="99"/>
      <c r="D70" s="103" t="s">
        <v>36</v>
      </c>
      <c r="E70" s="129">
        <v>271</v>
      </c>
      <c r="F70" s="104" t="s">
        <v>40</v>
      </c>
      <c r="G70" s="104" t="s">
        <v>96</v>
      </c>
      <c r="H70" s="95">
        <f t="shared" si="0"/>
        <v>15997.690000000002</v>
      </c>
      <c r="I70" s="78">
        <v>3645.8</v>
      </c>
      <c r="J70" s="78">
        <f>3138.6-J72</f>
        <v>2120.3999999999996</v>
      </c>
      <c r="K70" s="78">
        <f>1032.59+1645.8</f>
        <v>2678.39</v>
      </c>
      <c r="L70" s="78">
        <f>1547.06+970.64</f>
        <v>2517.7</v>
      </c>
      <c r="M70" s="78">
        <f aca="true" t="shared" si="28" ref="M70:N73">L70</f>
        <v>2517.7</v>
      </c>
      <c r="N70" s="78">
        <f t="shared" si="28"/>
        <v>2517.7</v>
      </c>
    </row>
    <row r="71" spans="1:14" s="109" customFormat="1" ht="24.75" customHeight="1">
      <c r="A71" s="105"/>
      <c r="B71" s="211"/>
      <c r="C71" s="99"/>
      <c r="D71" s="103" t="s">
        <v>35</v>
      </c>
      <c r="E71" s="129">
        <v>271</v>
      </c>
      <c r="F71" s="104" t="s">
        <v>40</v>
      </c>
      <c r="G71" s="104" t="s">
        <v>96</v>
      </c>
      <c r="H71" s="95">
        <f t="shared" si="0"/>
        <v>23413.500000000004</v>
      </c>
      <c r="I71" s="78">
        <v>4950</v>
      </c>
      <c r="J71" s="78">
        <v>3692.7</v>
      </c>
      <c r="K71" s="78">
        <f>J71</f>
        <v>3692.7</v>
      </c>
      <c r="L71" s="78">
        <f>K71</f>
        <v>3692.7</v>
      </c>
      <c r="M71" s="78">
        <f t="shared" si="28"/>
        <v>3692.7</v>
      </c>
      <c r="N71" s="78">
        <f t="shared" si="28"/>
        <v>3692.7</v>
      </c>
    </row>
    <row r="72" spans="1:14" ht="38.25">
      <c r="A72" s="105"/>
      <c r="B72" s="210" t="s">
        <v>183</v>
      </c>
      <c r="C72" s="99"/>
      <c r="D72" s="103" t="s">
        <v>36</v>
      </c>
      <c r="E72" s="129">
        <v>271</v>
      </c>
      <c r="F72" s="104" t="s">
        <v>40</v>
      </c>
      <c r="G72" s="79" t="s">
        <v>187</v>
      </c>
      <c r="H72" s="95">
        <f t="shared" si="0"/>
        <v>1018.2</v>
      </c>
      <c r="I72" s="78">
        <v>0</v>
      </c>
      <c r="J72" s="78">
        <v>1018.2</v>
      </c>
      <c r="K72" s="78">
        <v>0</v>
      </c>
      <c r="L72" s="78">
        <v>0</v>
      </c>
      <c r="M72" s="78">
        <f t="shared" si="28"/>
        <v>0</v>
      </c>
      <c r="N72" s="78">
        <f t="shared" si="28"/>
        <v>0</v>
      </c>
    </row>
    <row r="73" spans="1:14" s="109" customFormat="1" ht="25.5" customHeight="1">
      <c r="A73" s="105"/>
      <c r="B73" s="211"/>
      <c r="C73" s="99"/>
      <c r="D73" s="103" t="s">
        <v>35</v>
      </c>
      <c r="E73" s="129">
        <v>271</v>
      </c>
      <c r="F73" s="104" t="s">
        <v>40</v>
      </c>
      <c r="G73" s="79" t="s">
        <v>187</v>
      </c>
      <c r="H73" s="95">
        <f t="shared" si="0"/>
        <v>1629.1</v>
      </c>
      <c r="I73" s="78">
        <v>0</v>
      </c>
      <c r="J73" s="78">
        <v>1629.1</v>
      </c>
      <c r="K73" s="78">
        <v>0</v>
      </c>
      <c r="L73" s="78">
        <f>K73</f>
        <v>0</v>
      </c>
      <c r="M73" s="78">
        <f t="shared" si="28"/>
        <v>0</v>
      </c>
      <c r="N73" s="78">
        <f t="shared" si="28"/>
        <v>0</v>
      </c>
    </row>
    <row r="74" spans="1:14" ht="27.75" customHeight="1">
      <c r="A74" s="105"/>
      <c r="B74" s="210" t="s">
        <v>184</v>
      </c>
      <c r="C74" s="99"/>
      <c r="D74" s="103" t="s">
        <v>181</v>
      </c>
      <c r="E74" s="129">
        <v>271</v>
      </c>
      <c r="F74" s="104" t="s">
        <v>40</v>
      </c>
      <c r="G74" s="104" t="s">
        <v>182</v>
      </c>
      <c r="H74" s="95">
        <f t="shared" si="0"/>
        <v>5626.8</v>
      </c>
      <c r="I74" s="78">
        <v>0</v>
      </c>
      <c r="J74" s="78">
        <v>5626.8</v>
      </c>
      <c r="K74" s="78">
        <v>0</v>
      </c>
      <c r="L74" s="78">
        <v>0</v>
      </c>
      <c r="M74" s="78">
        <v>0</v>
      </c>
      <c r="N74" s="78">
        <v>0</v>
      </c>
    </row>
    <row r="75" spans="1:14" s="109" customFormat="1" ht="25.5" customHeight="1">
      <c r="A75" s="105"/>
      <c r="B75" s="217"/>
      <c r="C75" s="99"/>
      <c r="D75" s="103" t="s">
        <v>35</v>
      </c>
      <c r="E75" s="129">
        <v>271</v>
      </c>
      <c r="F75" s="104" t="s">
        <v>40</v>
      </c>
      <c r="G75" s="104" t="s">
        <v>182</v>
      </c>
      <c r="H75" s="95">
        <f t="shared" si="0"/>
        <v>1875.6</v>
      </c>
      <c r="I75" s="78">
        <v>0</v>
      </c>
      <c r="J75" s="78">
        <v>1875.6</v>
      </c>
      <c r="K75" s="78">
        <v>0</v>
      </c>
      <c r="L75" s="78">
        <f aca="true" t="shared" si="29" ref="L75:N76">K75</f>
        <v>0</v>
      </c>
      <c r="M75" s="78">
        <f t="shared" si="29"/>
        <v>0</v>
      </c>
      <c r="N75" s="78">
        <f t="shared" si="29"/>
        <v>0</v>
      </c>
    </row>
    <row r="76" spans="1:14" s="109" customFormat="1" ht="42" customHeight="1">
      <c r="A76" s="105"/>
      <c r="B76" s="211"/>
      <c r="C76" s="99"/>
      <c r="D76" s="103" t="s">
        <v>36</v>
      </c>
      <c r="E76" s="129">
        <v>271</v>
      </c>
      <c r="F76" s="104" t="s">
        <v>40</v>
      </c>
      <c r="G76" s="104" t="s">
        <v>182</v>
      </c>
      <c r="H76" s="95">
        <f t="shared" si="0"/>
        <v>75.8</v>
      </c>
      <c r="I76" s="78">
        <v>0</v>
      </c>
      <c r="J76" s="78">
        <v>75.8</v>
      </c>
      <c r="K76" s="78">
        <v>0</v>
      </c>
      <c r="L76" s="78">
        <f t="shared" si="29"/>
        <v>0</v>
      </c>
      <c r="M76" s="78">
        <f t="shared" si="29"/>
        <v>0</v>
      </c>
      <c r="N76" s="78">
        <f t="shared" si="29"/>
        <v>0</v>
      </c>
    </row>
    <row r="77" spans="1:14" s="109" customFormat="1" ht="25.5" customHeight="1">
      <c r="A77" s="206" t="s">
        <v>78</v>
      </c>
      <c r="B77" s="204" t="s">
        <v>166</v>
      </c>
      <c r="C77" s="207" t="s">
        <v>31</v>
      </c>
      <c r="D77" s="88" t="s">
        <v>97</v>
      </c>
      <c r="E77" s="88" t="s">
        <v>33</v>
      </c>
      <c r="F77" s="88" t="s">
        <v>33</v>
      </c>
      <c r="G77" s="88" t="s">
        <v>33</v>
      </c>
      <c r="H77" s="95">
        <f t="shared" si="0"/>
        <v>11700.8</v>
      </c>
      <c r="I77" s="95">
        <f aca="true" t="shared" si="30" ref="I77:N77">I79+I83+I87+I91</f>
        <v>6493.699999999999</v>
      </c>
      <c r="J77" s="95">
        <f t="shared" si="30"/>
        <v>5207.1</v>
      </c>
      <c r="K77" s="95">
        <f t="shared" si="30"/>
        <v>0</v>
      </c>
      <c r="L77" s="95">
        <f t="shared" si="30"/>
        <v>0</v>
      </c>
      <c r="M77" s="95">
        <f t="shared" si="30"/>
        <v>0</v>
      </c>
      <c r="N77" s="95">
        <f t="shared" si="30"/>
        <v>0</v>
      </c>
    </row>
    <row r="78" spans="1:14" s="109" customFormat="1" ht="38.25">
      <c r="A78" s="206"/>
      <c r="B78" s="204"/>
      <c r="C78" s="207"/>
      <c r="D78" s="103" t="s">
        <v>36</v>
      </c>
      <c r="E78" s="88" t="s">
        <v>33</v>
      </c>
      <c r="F78" s="88" t="s">
        <v>33</v>
      </c>
      <c r="G78" s="88" t="s">
        <v>33</v>
      </c>
      <c r="H78" s="95">
        <f t="shared" si="0"/>
        <v>11700.8</v>
      </c>
      <c r="I78" s="95">
        <f aca="true" t="shared" si="31" ref="I78:N78">I80+I81+I82+I84+I85+I86+I88+I89+I92</f>
        <v>6493.699999999999</v>
      </c>
      <c r="J78" s="95">
        <f>J80+J81+J82+J84+J85+J86+J88+J89+J90+J92</f>
        <v>5207.099999999999</v>
      </c>
      <c r="K78" s="95">
        <f t="shared" si="31"/>
        <v>0</v>
      </c>
      <c r="L78" s="95">
        <f t="shared" si="31"/>
        <v>0</v>
      </c>
      <c r="M78" s="95">
        <f t="shared" si="31"/>
        <v>0</v>
      </c>
      <c r="N78" s="95">
        <f t="shared" si="31"/>
        <v>0</v>
      </c>
    </row>
    <row r="79" spans="1:14" s="109" customFormat="1" ht="51" customHeight="1">
      <c r="A79" s="91"/>
      <c r="B79" s="111" t="s">
        <v>117</v>
      </c>
      <c r="C79" s="108" t="s">
        <v>31</v>
      </c>
      <c r="D79" s="88"/>
      <c r="E79" s="88" t="s">
        <v>33</v>
      </c>
      <c r="F79" s="88" t="s">
        <v>33</v>
      </c>
      <c r="G79" s="88" t="s">
        <v>33</v>
      </c>
      <c r="H79" s="95">
        <f t="shared" si="0"/>
        <v>1885.5500000000002</v>
      </c>
      <c r="I79" s="95">
        <f aca="true" t="shared" si="32" ref="I79:N79">SUM(I80:I82)</f>
        <v>0</v>
      </c>
      <c r="J79" s="95">
        <f t="shared" si="32"/>
        <v>1885.5500000000002</v>
      </c>
      <c r="K79" s="95">
        <f t="shared" si="32"/>
        <v>0</v>
      </c>
      <c r="L79" s="95">
        <f t="shared" si="32"/>
        <v>0</v>
      </c>
      <c r="M79" s="95">
        <f t="shared" si="32"/>
        <v>0</v>
      </c>
      <c r="N79" s="95">
        <f t="shared" si="32"/>
        <v>0</v>
      </c>
    </row>
    <row r="80" spans="1:14" ht="41.25" customHeight="1">
      <c r="A80" s="105"/>
      <c r="B80" s="131" t="s">
        <v>98</v>
      </c>
      <c r="C80" s="99" t="s">
        <v>31</v>
      </c>
      <c r="D80" s="103" t="s">
        <v>36</v>
      </c>
      <c r="E80" s="129">
        <v>271</v>
      </c>
      <c r="F80" s="104" t="s">
        <v>37</v>
      </c>
      <c r="G80" s="104" t="s">
        <v>108</v>
      </c>
      <c r="H80" s="95">
        <f t="shared" si="0"/>
        <v>597.6</v>
      </c>
      <c r="I80" s="78">
        <v>0</v>
      </c>
      <c r="J80" s="78">
        <v>597.6</v>
      </c>
      <c r="K80" s="78">
        <v>0</v>
      </c>
      <c r="L80" s="78">
        <v>0</v>
      </c>
      <c r="M80" s="78">
        <v>0</v>
      </c>
      <c r="N80" s="78">
        <v>0</v>
      </c>
    </row>
    <row r="81" spans="1:14" ht="37.5" customHeight="1">
      <c r="A81" s="105"/>
      <c r="B81" s="131" t="s">
        <v>118</v>
      </c>
      <c r="C81" s="99" t="s">
        <v>31</v>
      </c>
      <c r="D81" s="103" t="s">
        <v>36</v>
      </c>
      <c r="E81" s="129">
        <v>271</v>
      </c>
      <c r="F81" s="104" t="s">
        <v>40</v>
      </c>
      <c r="G81" s="104" t="s">
        <v>143</v>
      </c>
      <c r="H81" s="95">
        <f aca="true" t="shared" si="33" ref="H81:H132">SUM(I81:N81)</f>
        <v>1189.55</v>
      </c>
      <c r="I81" s="78">
        <v>0</v>
      </c>
      <c r="J81" s="78">
        <v>1189.55</v>
      </c>
      <c r="K81" s="78">
        <v>0</v>
      </c>
      <c r="L81" s="78">
        <v>0</v>
      </c>
      <c r="M81" s="78">
        <v>0</v>
      </c>
      <c r="N81" s="78">
        <v>0</v>
      </c>
    </row>
    <row r="82" spans="1:14" ht="43.5" customHeight="1">
      <c r="A82" s="105"/>
      <c r="B82" s="131" t="s">
        <v>119</v>
      </c>
      <c r="C82" s="99" t="s">
        <v>31</v>
      </c>
      <c r="D82" s="103" t="s">
        <v>36</v>
      </c>
      <c r="E82" s="129">
        <v>271</v>
      </c>
      <c r="F82" s="104" t="s">
        <v>93</v>
      </c>
      <c r="G82" s="104" t="s">
        <v>144</v>
      </c>
      <c r="H82" s="95">
        <f t="shared" si="33"/>
        <v>98.4</v>
      </c>
      <c r="I82" s="78">
        <v>0</v>
      </c>
      <c r="J82" s="78">
        <v>98.4</v>
      </c>
      <c r="K82" s="78">
        <v>0</v>
      </c>
      <c r="L82" s="78">
        <v>0</v>
      </c>
      <c r="M82" s="78">
        <v>0</v>
      </c>
      <c r="N82" s="78">
        <v>0</v>
      </c>
    </row>
    <row r="83" spans="1:14" ht="50.25" customHeight="1">
      <c r="A83" s="105"/>
      <c r="B83" s="111" t="s">
        <v>120</v>
      </c>
      <c r="C83" s="108" t="s">
        <v>31</v>
      </c>
      <c r="D83" s="88"/>
      <c r="E83" s="88" t="s">
        <v>33</v>
      </c>
      <c r="F83" s="88" t="s">
        <v>33</v>
      </c>
      <c r="G83" s="88" t="s">
        <v>33</v>
      </c>
      <c r="H83" s="95">
        <f t="shared" si="33"/>
        <v>9138.949999999999</v>
      </c>
      <c r="I83" s="133">
        <f aca="true" t="shared" si="34" ref="I83:N83">SUM(I84:I86)</f>
        <v>6147.799999999999</v>
      </c>
      <c r="J83" s="133">
        <f t="shared" si="34"/>
        <v>2991.15</v>
      </c>
      <c r="K83" s="133">
        <f t="shared" si="34"/>
        <v>0</v>
      </c>
      <c r="L83" s="133">
        <f t="shared" si="34"/>
        <v>0</v>
      </c>
      <c r="M83" s="133">
        <f t="shared" si="34"/>
        <v>0</v>
      </c>
      <c r="N83" s="133">
        <f t="shared" si="34"/>
        <v>0</v>
      </c>
    </row>
    <row r="84" spans="1:14" ht="43.5" customHeight="1">
      <c r="A84" s="105"/>
      <c r="B84" s="131" t="s">
        <v>125</v>
      </c>
      <c r="C84" s="99" t="s">
        <v>31</v>
      </c>
      <c r="D84" s="103" t="s">
        <v>36</v>
      </c>
      <c r="E84" s="129">
        <v>271</v>
      </c>
      <c r="F84" s="104" t="s">
        <v>37</v>
      </c>
      <c r="G84" s="104" t="s">
        <v>145</v>
      </c>
      <c r="H84" s="95">
        <f t="shared" si="33"/>
        <v>4176.5</v>
      </c>
      <c r="I84" s="78">
        <v>2272.3</v>
      </c>
      <c r="J84" s="78">
        <v>1904.2</v>
      </c>
      <c r="K84" s="78">
        <v>0</v>
      </c>
      <c r="L84" s="78">
        <v>0</v>
      </c>
      <c r="M84" s="78">
        <v>0</v>
      </c>
      <c r="N84" s="78">
        <v>0</v>
      </c>
    </row>
    <row r="85" spans="1:14" ht="43.5" customHeight="1">
      <c r="A85" s="105"/>
      <c r="B85" s="131" t="s">
        <v>126</v>
      </c>
      <c r="C85" s="99" t="s">
        <v>31</v>
      </c>
      <c r="D85" s="103" t="s">
        <v>36</v>
      </c>
      <c r="E85" s="129">
        <v>271</v>
      </c>
      <c r="F85" s="104" t="s">
        <v>40</v>
      </c>
      <c r="G85" s="104" t="s">
        <v>146</v>
      </c>
      <c r="H85" s="95">
        <f t="shared" si="33"/>
        <v>4724.65</v>
      </c>
      <c r="I85" s="78">
        <v>3682.1</v>
      </c>
      <c r="J85" s="78">
        <v>1042.55</v>
      </c>
      <c r="K85" s="78">
        <v>0</v>
      </c>
      <c r="L85" s="78">
        <v>0</v>
      </c>
      <c r="M85" s="78">
        <v>0</v>
      </c>
      <c r="N85" s="78">
        <v>0</v>
      </c>
    </row>
    <row r="86" spans="1:14" ht="43.5" customHeight="1">
      <c r="A86" s="105"/>
      <c r="B86" s="131" t="s">
        <v>127</v>
      </c>
      <c r="C86" s="99" t="s">
        <v>31</v>
      </c>
      <c r="D86" s="103" t="s">
        <v>36</v>
      </c>
      <c r="E86" s="129">
        <v>271</v>
      </c>
      <c r="F86" s="104" t="s">
        <v>93</v>
      </c>
      <c r="G86" s="104" t="s">
        <v>147</v>
      </c>
      <c r="H86" s="95">
        <f t="shared" si="33"/>
        <v>237.8</v>
      </c>
      <c r="I86" s="78">
        <v>193.4</v>
      </c>
      <c r="J86" s="78">
        <v>44.4</v>
      </c>
      <c r="K86" s="78">
        <v>0</v>
      </c>
      <c r="L86" s="78">
        <v>0</v>
      </c>
      <c r="M86" s="78">
        <v>0</v>
      </c>
      <c r="N86" s="78">
        <v>0</v>
      </c>
    </row>
    <row r="87" spans="1:14" ht="50.25" customHeight="1">
      <c r="A87" s="105"/>
      <c r="B87" s="111" t="s">
        <v>121</v>
      </c>
      <c r="C87" s="108" t="s">
        <v>31</v>
      </c>
      <c r="D87" s="88"/>
      <c r="E87" s="88" t="s">
        <v>33</v>
      </c>
      <c r="F87" s="88" t="s">
        <v>33</v>
      </c>
      <c r="G87" s="88" t="s">
        <v>33</v>
      </c>
      <c r="H87" s="95">
        <f t="shared" si="33"/>
        <v>676.3</v>
      </c>
      <c r="I87" s="133">
        <f>I89+I88</f>
        <v>345.9</v>
      </c>
      <c r="J87" s="133">
        <f>J89+J88+J90</f>
        <v>330.4</v>
      </c>
      <c r="K87" s="133">
        <f>K89+K88+K90</f>
        <v>0</v>
      </c>
      <c r="L87" s="133">
        <f>L89+L88+L90</f>
        <v>0</v>
      </c>
      <c r="M87" s="133">
        <f>M89+M88+M90</f>
        <v>0</v>
      </c>
      <c r="N87" s="133">
        <f>N89+N88+N90</f>
        <v>0</v>
      </c>
    </row>
    <row r="88" spans="1:14" ht="43.5" customHeight="1">
      <c r="A88" s="105"/>
      <c r="B88" s="131" t="s">
        <v>128</v>
      </c>
      <c r="C88" s="99" t="s">
        <v>31</v>
      </c>
      <c r="D88" s="103" t="s">
        <v>36</v>
      </c>
      <c r="E88" s="129">
        <v>271</v>
      </c>
      <c r="F88" s="104" t="s">
        <v>37</v>
      </c>
      <c r="G88" s="104" t="s">
        <v>140</v>
      </c>
      <c r="H88" s="95">
        <f t="shared" si="33"/>
        <v>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</row>
    <row r="89" spans="1:14" ht="43.5" customHeight="1">
      <c r="A89" s="105"/>
      <c r="B89" s="131" t="s">
        <v>129</v>
      </c>
      <c r="C89" s="99" t="s">
        <v>31</v>
      </c>
      <c r="D89" s="103" t="s">
        <v>36</v>
      </c>
      <c r="E89" s="129">
        <v>271</v>
      </c>
      <c r="F89" s="104" t="s">
        <v>40</v>
      </c>
      <c r="G89" s="104" t="s">
        <v>141</v>
      </c>
      <c r="H89" s="95">
        <f t="shared" si="33"/>
        <v>452.4</v>
      </c>
      <c r="I89" s="78">
        <v>345.9</v>
      </c>
      <c r="J89" s="78">
        <v>106.5</v>
      </c>
      <c r="K89" s="78">
        <v>0</v>
      </c>
      <c r="L89" s="78">
        <v>0</v>
      </c>
      <c r="M89" s="78">
        <v>0</v>
      </c>
      <c r="N89" s="78">
        <v>0</v>
      </c>
    </row>
    <row r="90" spans="1:14" ht="43.5" customHeight="1">
      <c r="A90" s="105"/>
      <c r="B90" s="131" t="s">
        <v>178</v>
      </c>
      <c r="C90" s="99" t="s">
        <v>31</v>
      </c>
      <c r="D90" s="103" t="s">
        <v>36</v>
      </c>
      <c r="E90" s="129">
        <v>271</v>
      </c>
      <c r="F90" s="104" t="s">
        <v>40</v>
      </c>
      <c r="G90" s="104" t="s">
        <v>177</v>
      </c>
      <c r="H90" s="95">
        <f t="shared" si="33"/>
        <v>223.9</v>
      </c>
      <c r="I90" s="78">
        <v>0</v>
      </c>
      <c r="J90" s="78">
        <v>223.9</v>
      </c>
      <c r="K90" s="78">
        <v>0</v>
      </c>
      <c r="L90" s="78">
        <v>0</v>
      </c>
      <c r="M90" s="78">
        <v>0</v>
      </c>
      <c r="N90" s="78">
        <v>0</v>
      </c>
    </row>
    <row r="91" spans="1:14" ht="50.25" customHeight="1">
      <c r="A91" s="105"/>
      <c r="B91" s="111" t="s">
        <v>122</v>
      </c>
      <c r="C91" s="108" t="s">
        <v>31</v>
      </c>
      <c r="D91" s="88"/>
      <c r="E91" s="88" t="s">
        <v>33</v>
      </c>
      <c r="F91" s="88" t="s">
        <v>33</v>
      </c>
      <c r="G91" s="88" t="s">
        <v>33</v>
      </c>
      <c r="H91" s="95">
        <f t="shared" si="33"/>
        <v>0</v>
      </c>
      <c r="I91" s="133">
        <f aca="true" t="shared" si="35" ref="I91:N91">I92</f>
        <v>0</v>
      </c>
      <c r="J91" s="133">
        <f t="shared" si="35"/>
        <v>0</v>
      </c>
      <c r="K91" s="133">
        <f t="shared" si="35"/>
        <v>0</v>
      </c>
      <c r="L91" s="133">
        <f t="shared" si="35"/>
        <v>0</v>
      </c>
      <c r="M91" s="133">
        <f t="shared" si="35"/>
        <v>0</v>
      </c>
      <c r="N91" s="133">
        <f t="shared" si="35"/>
        <v>0</v>
      </c>
    </row>
    <row r="92" spans="1:14" ht="38.25">
      <c r="A92" s="105"/>
      <c r="B92" s="134" t="s">
        <v>161</v>
      </c>
      <c r="C92" s="99" t="s">
        <v>31</v>
      </c>
      <c r="D92" s="103" t="s">
        <v>36</v>
      </c>
      <c r="E92" s="104" t="s">
        <v>38</v>
      </c>
      <c r="F92" s="104" t="s">
        <v>40</v>
      </c>
      <c r="G92" s="104" t="s">
        <v>148</v>
      </c>
      <c r="H92" s="95">
        <f t="shared" si="33"/>
        <v>0</v>
      </c>
      <c r="I92" s="78">
        <v>0</v>
      </c>
      <c r="J92" s="78">
        <v>0</v>
      </c>
      <c r="K92" s="78">
        <v>0</v>
      </c>
      <c r="L92" s="78">
        <f>K92</f>
        <v>0</v>
      </c>
      <c r="M92" s="78">
        <f>L92</f>
        <v>0</v>
      </c>
      <c r="N92" s="78">
        <f>M92</f>
        <v>0</v>
      </c>
    </row>
    <row r="93" spans="1:14" s="109" customFormat="1" ht="57" customHeight="1">
      <c r="A93" s="91" t="s">
        <v>79</v>
      </c>
      <c r="B93" s="218" t="s">
        <v>172</v>
      </c>
      <c r="C93" s="220" t="s">
        <v>31</v>
      </c>
      <c r="D93" s="88" t="s">
        <v>97</v>
      </c>
      <c r="E93" s="88" t="s">
        <v>33</v>
      </c>
      <c r="F93" s="118" t="s">
        <v>33</v>
      </c>
      <c r="G93" s="118" t="s">
        <v>33</v>
      </c>
      <c r="H93" s="95">
        <f t="shared" si="33"/>
        <v>425</v>
      </c>
      <c r="I93" s="95">
        <f aca="true" t="shared" si="36" ref="I93:N93">I95</f>
        <v>85</v>
      </c>
      <c r="J93" s="95">
        <f t="shared" si="36"/>
        <v>0</v>
      </c>
      <c r="K93" s="95">
        <f t="shared" si="36"/>
        <v>85</v>
      </c>
      <c r="L93" s="95">
        <f t="shared" si="36"/>
        <v>85</v>
      </c>
      <c r="M93" s="95">
        <f t="shared" si="36"/>
        <v>85</v>
      </c>
      <c r="N93" s="95">
        <f t="shared" si="36"/>
        <v>85</v>
      </c>
    </row>
    <row r="94" spans="1:14" s="109" customFormat="1" ht="38.25">
      <c r="A94" s="91"/>
      <c r="B94" s="219"/>
      <c r="C94" s="221"/>
      <c r="D94" s="103" t="s">
        <v>36</v>
      </c>
      <c r="E94" s="118" t="s">
        <v>33</v>
      </c>
      <c r="F94" s="118" t="s">
        <v>33</v>
      </c>
      <c r="G94" s="118" t="s">
        <v>33</v>
      </c>
      <c r="H94" s="95">
        <f t="shared" si="33"/>
        <v>425</v>
      </c>
      <c r="I94" s="95">
        <f aca="true" t="shared" si="37" ref="I94:N94">I95</f>
        <v>85</v>
      </c>
      <c r="J94" s="95">
        <f t="shared" si="37"/>
        <v>0</v>
      </c>
      <c r="K94" s="95">
        <f t="shared" si="37"/>
        <v>85</v>
      </c>
      <c r="L94" s="95">
        <f t="shared" si="37"/>
        <v>85</v>
      </c>
      <c r="M94" s="95">
        <f t="shared" si="37"/>
        <v>85</v>
      </c>
      <c r="N94" s="95">
        <f t="shared" si="37"/>
        <v>85</v>
      </c>
    </row>
    <row r="95" spans="1:14" ht="76.5">
      <c r="A95" s="105"/>
      <c r="B95" s="98" t="s">
        <v>73</v>
      </c>
      <c r="C95" s="108" t="s">
        <v>31</v>
      </c>
      <c r="D95" s="88" t="s">
        <v>36</v>
      </c>
      <c r="E95" s="89">
        <v>271</v>
      </c>
      <c r="F95" s="121" t="s">
        <v>41</v>
      </c>
      <c r="G95" s="121" t="s">
        <v>61</v>
      </c>
      <c r="H95" s="95">
        <f t="shared" si="33"/>
        <v>425</v>
      </c>
      <c r="I95" s="95">
        <v>85</v>
      </c>
      <c r="J95" s="95">
        <v>0</v>
      </c>
      <c r="K95" s="95">
        <v>85</v>
      </c>
      <c r="L95" s="95">
        <v>85</v>
      </c>
      <c r="M95" s="95">
        <f>L95</f>
        <v>85</v>
      </c>
      <c r="N95" s="95">
        <f>M95</f>
        <v>85</v>
      </c>
    </row>
    <row r="96" spans="1:14" s="109" customFormat="1" ht="25.5">
      <c r="A96" s="206" t="s">
        <v>80</v>
      </c>
      <c r="B96" s="204" t="s">
        <v>15</v>
      </c>
      <c r="C96" s="207" t="s">
        <v>31</v>
      </c>
      <c r="D96" s="88" t="s">
        <v>97</v>
      </c>
      <c r="E96" s="88" t="s">
        <v>33</v>
      </c>
      <c r="F96" s="118" t="s">
        <v>33</v>
      </c>
      <c r="G96" s="118" t="s">
        <v>33</v>
      </c>
      <c r="H96" s="95">
        <f t="shared" si="33"/>
        <v>160517.43000000002</v>
      </c>
      <c r="I96" s="95">
        <f aca="true" t="shared" si="38" ref="I96:N96">I100+I105</f>
        <v>26595.710000000003</v>
      </c>
      <c r="J96" s="95">
        <f t="shared" si="38"/>
        <v>27746.82</v>
      </c>
      <c r="K96" s="95">
        <f t="shared" si="38"/>
        <v>26518.3</v>
      </c>
      <c r="L96" s="95">
        <f t="shared" si="38"/>
        <v>26552.2</v>
      </c>
      <c r="M96" s="95">
        <f t="shared" si="38"/>
        <v>26552.2</v>
      </c>
      <c r="N96" s="95">
        <f t="shared" si="38"/>
        <v>26552.2</v>
      </c>
    </row>
    <row r="97" spans="1:14" s="109" customFormat="1" ht="25.5">
      <c r="A97" s="206"/>
      <c r="B97" s="204"/>
      <c r="C97" s="207"/>
      <c r="D97" s="103" t="s">
        <v>34</v>
      </c>
      <c r="E97" s="88" t="s">
        <v>33</v>
      </c>
      <c r="F97" s="118" t="s">
        <v>33</v>
      </c>
      <c r="G97" s="118" t="s">
        <v>33</v>
      </c>
      <c r="H97" s="95">
        <f t="shared" si="33"/>
        <v>5479.549999999999</v>
      </c>
      <c r="I97" s="95">
        <f>I101+I108</f>
        <v>1042.8</v>
      </c>
      <c r="J97" s="95">
        <f>J101+J108+J113</f>
        <v>947.85</v>
      </c>
      <c r="K97" s="95">
        <f>K101+K108</f>
        <v>846.8</v>
      </c>
      <c r="L97" s="95">
        <f>L101+L108</f>
        <v>880.7</v>
      </c>
      <c r="M97" s="95">
        <f>M101+M108</f>
        <v>880.7</v>
      </c>
      <c r="N97" s="95">
        <f>N101+N108</f>
        <v>880.7</v>
      </c>
    </row>
    <row r="98" spans="1:14" s="109" customFormat="1" ht="25.5">
      <c r="A98" s="206"/>
      <c r="B98" s="204"/>
      <c r="C98" s="207"/>
      <c r="D98" s="103" t="s">
        <v>35</v>
      </c>
      <c r="E98" s="118" t="s">
        <v>33</v>
      </c>
      <c r="F98" s="118" t="s">
        <v>33</v>
      </c>
      <c r="G98" s="118" t="s">
        <v>33</v>
      </c>
      <c r="H98" s="95">
        <f t="shared" si="33"/>
        <v>154775.15</v>
      </c>
      <c r="I98" s="95">
        <f>I106+I104+I103+I102+I109</f>
        <v>25416.300000000003</v>
      </c>
      <c r="J98" s="95">
        <f>J106+J104+J103+J102+J109+J111+J114</f>
        <v>26672.85</v>
      </c>
      <c r="K98" s="95">
        <f>K106+K104+K103+K102+K109</f>
        <v>25671.5</v>
      </c>
      <c r="L98" s="95">
        <f>L106+L104+L103+L102+L109</f>
        <v>25671.5</v>
      </c>
      <c r="M98" s="95">
        <f>M106+M104+M103+M102+M109</f>
        <v>25671.5</v>
      </c>
      <c r="N98" s="95">
        <f>N106+N104+N103+N102+N109</f>
        <v>25671.5</v>
      </c>
    </row>
    <row r="99" spans="1:14" s="109" customFormat="1" ht="38.25">
      <c r="A99" s="206"/>
      <c r="B99" s="204"/>
      <c r="C99" s="207"/>
      <c r="D99" s="103" t="s">
        <v>36</v>
      </c>
      <c r="E99" s="118" t="s">
        <v>33</v>
      </c>
      <c r="F99" s="118" t="s">
        <v>33</v>
      </c>
      <c r="G99" s="118" t="s">
        <v>33</v>
      </c>
      <c r="H99" s="95">
        <f t="shared" si="33"/>
        <v>262.73</v>
      </c>
      <c r="I99" s="95">
        <f>I110+I107</f>
        <v>136.61</v>
      </c>
      <c r="J99" s="95">
        <f>J110+J107+J112+J115</f>
        <v>126.11999999999999</v>
      </c>
      <c r="K99" s="95">
        <f>K110+K107</f>
        <v>0</v>
      </c>
      <c r="L99" s="95">
        <f>L110+L107</f>
        <v>0</v>
      </c>
      <c r="M99" s="95">
        <f>M110+M107</f>
        <v>0</v>
      </c>
      <c r="N99" s="95">
        <f>N110+N107</f>
        <v>0</v>
      </c>
    </row>
    <row r="100" spans="1:14" s="109" customFormat="1" ht="51">
      <c r="A100" s="91"/>
      <c r="B100" s="111" t="s">
        <v>74</v>
      </c>
      <c r="C100" s="99" t="s">
        <v>31</v>
      </c>
      <c r="D100" s="88"/>
      <c r="E100" s="118" t="s">
        <v>33</v>
      </c>
      <c r="F100" s="118" t="s">
        <v>33</v>
      </c>
      <c r="G100" s="118" t="s">
        <v>33</v>
      </c>
      <c r="H100" s="95">
        <f t="shared" si="33"/>
        <v>157890.2</v>
      </c>
      <c r="I100" s="95">
        <f aca="true" t="shared" si="39" ref="I100:N100">I101+I102+I103+I104</f>
        <v>25229.600000000002</v>
      </c>
      <c r="J100" s="95">
        <f t="shared" si="39"/>
        <v>26485.7</v>
      </c>
      <c r="K100" s="95">
        <f t="shared" si="39"/>
        <v>26518.3</v>
      </c>
      <c r="L100" s="95">
        <f t="shared" si="39"/>
        <v>26552.2</v>
      </c>
      <c r="M100" s="95">
        <f t="shared" si="39"/>
        <v>26552.2</v>
      </c>
      <c r="N100" s="95">
        <f t="shared" si="39"/>
        <v>26552.2</v>
      </c>
    </row>
    <row r="101" spans="1:14" ht="36">
      <c r="A101" s="135"/>
      <c r="B101" s="136" t="s">
        <v>8</v>
      </c>
      <c r="C101" s="99" t="s">
        <v>31</v>
      </c>
      <c r="D101" s="103" t="s">
        <v>34</v>
      </c>
      <c r="E101" s="129">
        <v>271</v>
      </c>
      <c r="F101" s="104" t="s">
        <v>39</v>
      </c>
      <c r="G101" s="104" t="s">
        <v>62</v>
      </c>
      <c r="H101" s="95">
        <f t="shared" si="33"/>
        <v>5173.799999999999</v>
      </c>
      <c r="I101" s="137">
        <v>870.7</v>
      </c>
      <c r="J101" s="78">
        <v>814.2</v>
      </c>
      <c r="K101" s="137">
        <v>846.8</v>
      </c>
      <c r="L101" s="137">
        <v>880.7</v>
      </c>
      <c r="M101" s="137">
        <f aca="true" t="shared" si="40" ref="M101:N104">L101</f>
        <v>880.7</v>
      </c>
      <c r="N101" s="137">
        <f t="shared" si="40"/>
        <v>880.7</v>
      </c>
    </row>
    <row r="102" spans="1:14" ht="44.25" customHeight="1">
      <c r="A102" s="135"/>
      <c r="B102" s="136" t="s">
        <v>9</v>
      </c>
      <c r="C102" s="99" t="s">
        <v>31</v>
      </c>
      <c r="D102" s="103" t="s">
        <v>35</v>
      </c>
      <c r="E102" s="104" t="s">
        <v>38</v>
      </c>
      <c r="F102" s="104" t="s">
        <v>39</v>
      </c>
      <c r="G102" s="104" t="s">
        <v>63</v>
      </c>
      <c r="H102" s="95">
        <f t="shared" si="33"/>
        <v>62399.1</v>
      </c>
      <c r="I102" s="137">
        <v>10431.6</v>
      </c>
      <c r="J102" s="137">
        <f>10239.9+153.6</f>
        <v>10393.5</v>
      </c>
      <c r="K102" s="137">
        <f aca="true" t="shared" si="41" ref="K102:L104">J102</f>
        <v>10393.5</v>
      </c>
      <c r="L102" s="137">
        <f t="shared" si="41"/>
        <v>10393.5</v>
      </c>
      <c r="M102" s="137">
        <f t="shared" si="40"/>
        <v>10393.5</v>
      </c>
      <c r="N102" s="137">
        <f t="shared" si="40"/>
        <v>10393.5</v>
      </c>
    </row>
    <row r="103" spans="1:14" ht="25.5">
      <c r="A103" s="135"/>
      <c r="B103" s="136" t="s">
        <v>10</v>
      </c>
      <c r="C103" s="99" t="s">
        <v>31</v>
      </c>
      <c r="D103" s="103" t="s">
        <v>35</v>
      </c>
      <c r="E103" s="104" t="s">
        <v>38</v>
      </c>
      <c r="F103" s="104" t="s">
        <v>39</v>
      </c>
      <c r="G103" s="104" t="s">
        <v>64</v>
      </c>
      <c r="H103" s="95">
        <f t="shared" si="33"/>
        <v>43176</v>
      </c>
      <c r="I103" s="137">
        <v>6605</v>
      </c>
      <c r="J103" s="137">
        <v>7314.2</v>
      </c>
      <c r="K103" s="137">
        <f t="shared" si="41"/>
        <v>7314.2</v>
      </c>
      <c r="L103" s="137">
        <f t="shared" si="41"/>
        <v>7314.2</v>
      </c>
      <c r="M103" s="137">
        <f t="shared" si="40"/>
        <v>7314.2</v>
      </c>
      <c r="N103" s="137">
        <f t="shared" si="40"/>
        <v>7314.2</v>
      </c>
    </row>
    <row r="104" spans="1:14" ht="25.5">
      <c r="A104" s="135"/>
      <c r="B104" s="136" t="s">
        <v>11</v>
      </c>
      <c r="C104" s="99" t="s">
        <v>31</v>
      </c>
      <c r="D104" s="103" t="s">
        <v>35</v>
      </c>
      <c r="E104" s="129">
        <v>271</v>
      </c>
      <c r="F104" s="104" t="s">
        <v>39</v>
      </c>
      <c r="G104" s="104" t="s">
        <v>65</v>
      </c>
      <c r="H104" s="95">
        <f t="shared" si="33"/>
        <v>47141.3</v>
      </c>
      <c r="I104" s="137">
        <v>7322.3</v>
      </c>
      <c r="J104" s="137">
        <f>122+7841.8</f>
        <v>7963.8</v>
      </c>
      <c r="K104" s="137">
        <f t="shared" si="41"/>
        <v>7963.8</v>
      </c>
      <c r="L104" s="137">
        <f t="shared" si="41"/>
        <v>7963.8</v>
      </c>
      <c r="M104" s="137">
        <f t="shared" si="40"/>
        <v>7963.8</v>
      </c>
      <c r="N104" s="137">
        <f t="shared" si="40"/>
        <v>7963.8</v>
      </c>
    </row>
    <row r="105" spans="1:14" s="139" customFormat="1" ht="38.25">
      <c r="A105" s="138"/>
      <c r="B105" s="98" t="s">
        <v>162</v>
      </c>
      <c r="C105" s="108" t="s">
        <v>31</v>
      </c>
      <c r="D105" s="88"/>
      <c r="E105" s="121" t="s">
        <v>33</v>
      </c>
      <c r="F105" s="121" t="s">
        <v>33</v>
      </c>
      <c r="G105" s="121" t="s">
        <v>33</v>
      </c>
      <c r="H105" s="95">
        <f t="shared" si="33"/>
        <v>2627.2299999999996</v>
      </c>
      <c r="I105" s="95">
        <f>SUM(I106:I110)</f>
        <v>1366.11</v>
      </c>
      <c r="J105" s="95">
        <f>SUM(J106:J115)</f>
        <v>1261.12</v>
      </c>
      <c r="K105" s="95">
        <f>SUM(K106:K110)</f>
        <v>0</v>
      </c>
      <c r="L105" s="95">
        <f>SUM(L106:L110)</f>
        <v>0</v>
      </c>
      <c r="M105" s="95">
        <f>SUM(M106:M110)</f>
        <v>0</v>
      </c>
      <c r="N105" s="95">
        <f>SUM(N106:N110)</f>
        <v>0</v>
      </c>
    </row>
    <row r="106" spans="1:14" s="82" customFormat="1" ht="34.5" customHeight="1">
      <c r="A106" s="140"/>
      <c r="B106" s="208" t="s">
        <v>135</v>
      </c>
      <c r="C106" s="212" t="s">
        <v>31</v>
      </c>
      <c r="D106" s="103" t="s">
        <v>35</v>
      </c>
      <c r="E106" s="129">
        <v>271</v>
      </c>
      <c r="F106" s="104" t="s">
        <v>93</v>
      </c>
      <c r="G106" s="104" t="s">
        <v>136</v>
      </c>
      <c r="H106" s="95">
        <f t="shared" si="33"/>
        <v>1000</v>
      </c>
      <c r="I106" s="78">
        <v>1000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</row>
    <row r="107" spans="1:14" s="82" customFormat="1" ht="34.5" customHeight="1">
      <c r="A107" s="140"/>
      <c r="B107" s="222"/>
      <c r="C107" s="223"/>
      <c r="D107" s="103" t="s">
        <v>36</v>
      </c>
      <c r="E107" s="129">
        <v>271</v>
      </c>
      <c r="F107" s="104" t="s">
        <v>93</v>
      </c>
      <c r="G107" s="104" t="s">
        <v>136</v>
      </c>
      <c r="H107" s="95">
        <f t="shared" si="33"/>
        <v>111.11</v>
      </c>
      <c r="I107" s="78">
        <v>111.11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</row>
    <row r="108" spans="1:14" s="82" customFormat="1" ht="34.5" customHeight="1">
      <c r="A108" s="140"/>
      <c r="B108" s="222"/>
      <c r="C108" s="223"/>
      <c r="D108" s="103" t="s">
        <v>34</v>
      </c>
      <c r="E108" s="129">
        <v>271</v>
      </c>
      <c r="F108" s="104" t="s">
        <v>93</v>
      </c>
      <c r="G108" s="104" t="s">
        <v>171</v>
      </c>
      <c r="H108" s="95">
        <f t="shared" si="33"/>
        <v>172.1</v>
      </c>
      <c r="I108" s="78">
        <v>172.1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</row>
    <row r="109" spans="1:14" s="82" customFormat="1" ht="34.5" customHeight="1">
      <c r="A109" s="140"/>
      <c r="B109" s="222"/>
      <c r="C109" s="223"/>
      <c r="D109" s="103" t="s">
        <v>35</v>
      </c>
      <c r="E109" s="129">
        <v>271</v>
      </c>
      <c r="F109" s="104" t="s">
        <v>93</v>
      </c>
      <c r="G109" s="104" t="s">
        <v>171</v>
      </c>
      <c r="H109" s="95">
        <f t="shared" si="33"/>
        <v>57.4</v>
      </c>
      <c r="I109" s="78">
        <v>57.4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</row>
    <row r="110" spans="1:14" s="82" customFormat="1" ht="34.5" customHeight="1">
      <c r="A110" s="140"/>
      <c r="B110" s="217"/>
      <c r="C110" s="213"/>
      <c r="D110" s="103" t="s">
        <v>36</v>
      </c>
      <c r="E110" s="129">
        <v>271</v>
      </c>
      <c r="F110" s="104" t="s">
        <v>93</v>
      </c>
      <c r="G110" s="104" t="s">
        <v>171</v>
      </c>
      <c r="H110" s="95">
        <f t="shared" si="33"/>
        <v>25.5</v>
      </c>
      <c r="I110" s="78">
        <v>25.5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</row>
    <row r="111" spans="1:14" s="82" customFormat="1" ht="34.5" customHeight="1">
      <c r="A111" s="140"/>
      <c r="B111" s="208" t="s">
        <v>135</v>
      </c>
      <c r="C111" s="212" t="s">
        <v>31</v>
      </c>
      <c r="D111" s="103" t="s">
        <v>35</v>
      </c>
      <c r="E111" s="129">
        <v>271</v>
      </c>
      <c r="F111" s="104" t="s">
        <v>37</v>
      </c>
      <c r="G111" s="104" t="s">
        <v>136</v>
      </c>
      <c r="H111" s="95">
        <f t="shared" si="33"/>
        <v>956.8</v>
      </c>
      <c r="I111" s="78">
        <v>0</v>
      </c>
      <c r="J111" s="78">
        <v>956.8</v>
      </c>
      <c r="K111" s="78">
        <v>0</v>
      </c>
      <c r="L111" s="78">
        <v>0</v>
      </c>
      <c r="M111" s="78">
        <v>0</v>
      </c>
      <c r="N111" s="78">
        <v>0</v>
      </c>
    </row>
    <row r="112" spans="1:14" s="82" customFormat="1" ht="34.5" customHeight="1">
      <c r="A112" s="140"/>
      <c r="B112" s="222"/>
      <c r="C112" s="223"/>
      <c r="D112" s="103" t="s">
        <v>36</v>
      </c>
      <c r="E112" s="129">
        <v>271</v>
      </c>
      <c r="F112" s="104" t="s">
        <v>37</v>
      </c>
      <c r="G112" s="104" t="s">
        <v>136</v>
      </c>
      <c r="H112" s="95">
        <f t="shared" si="33"/>
        <v>106.32</v>
      </c>
      <c r="I112" s="78">
        <v>0</v>
      </c>
      <c r="J112" s="78">
        <v>106.32</v>
      </c>
      <c r="K112" s="78">
        <v>0</v>
      </c>
      <c r="L112" s="78">
        <v>0</v>
      </c>
      <c r="M112" s="78">
        <v>0</v>
      </c>
      <c r="N112" s="78">
        <v>0</v>
      </c>
    </row>
    <row r="113" spans="1:14" s="82" customFormat="1" ht="34.5" customHeight="1">
      <c r="A113" s="140"/>
      <c r="B113" s="222"/>
      <c r="C113" s="223"/>
      <c r="D113" s="103" t="s">
        <v>34</v>
      </c>
      <c r="E113" s="129">
        <v>271</v>
      </c>
      <c r="F113" s="104" t="s">
        <v>37</v>
      </c>
      <c r="G113" s="104" t="s">
        <v>171</v>
      </c>
      <c r="H113" s="95">
        <f t="shared" si="33"/>
        <v>133.65</v>
      </c>
      <c r="I113" s="78">
        <v>0</v>
      </c>
      <c r="J113" s="78">
        <v>133.65</v>
      </c>
      <c r="K113" s="78">
        <v>0</v>
      </c>
      <c r="L113" s="78">
        <v>0</v>
      </c>
      <c r="M113" s="78">
        <v>0</v>
      </c>
      <c r="N113" s="78">
        <v>0</v>
      </c>
    </row>
    <row r="114" spans="1:14" s="82" customFormat="1" ht="34.5" customHeight="1">
      <c r="A114" s="140"/>
      <c r="B114" s="222"/>
      <c r="C114" s="223"/>
      <c r="D114" s="103" t="s">
        <v>35</v>
      </c>
      <c r="E114" s="129">
        <v>271</v>
      </c>
      <c r="F114" s="104" t="s">
        <v>37</v>
      </c>
      <c r="G114" s="104" t="s">
        <v>171</v>
      </c>
      <c r="H114" s="95">
        <f t="shared" si="33"/>
        <v>44.55</v>
      </c>
      <c r="I114" s="78">
        <v>0</v>
      </c>
      <c r="J114" s="78">
        <v>44.55</v>
      </c>
      <c r="K114" s="78">
        <v>0</v>
      </c>
      <c r="L114" s="78">
        <v>0</v>
      </c>
      <c r="M114" s="78">
        <v>0</v>
      </c>
      <c r="N114" s="78">
        <v>0</v>
      </c>
    </row>
    <row r="115" spans="1:14" s="82" customFormat="1" ht="34.5" customHeight="1">
      <c r="A115" s="140"/>
      <c r="B115" s="209"/>
      <c r="C115" s="213"/>
      <c r="D115" s="103" t="s">
        <v>36</v>
      </c>
      <c r="E115" s="129">
        <v>271</v>
      </c>
      <c r="F115" s="104" t="s">
        <v>37</v>
      </c>
      <c r="G115" s="104" t="s">
        <v>171</v>
      </c>
      <c r="H115" s="95">
        <f t="shared" si="33"/>
        <v>19.8</v>
      </c>
      <c r="I115" s="78">
        <v>0</v>
      </c>
      <c r="J115" s="78">
        <v>19.8</v>
      </c>
      <c r="K115" s="78">
        <v>0</v>
      </c>
      <c r="L115" s="78">
        <v>0</v>
      </c>
      <c r="M115" s="78">
        <v>0</v>
      </c>
      <c r="N115" s="78">
        <v>0</v>
      </c>
    </row>
    <row r="116" spans="1:14" s="109" customFormat="1" ht="25.5">
      <c r="A116" s="224" t="s">
        <v>81</v>
      </c>
      <c r="B116" s="204" t="s">
        <v>16</v>
      </c>
      <c r="C116" s="207" t="s">
        <v>31</v>
      </c>
      <c r="D116" s="88" t="s">
        <v>97</v>
      </c>
      <c r="E116" s="88" t="s">
        <v>33</v>
      </c>
      <c r="F116" s="118" t="s">
        <v>33</v>
      </c>
      <c r="G116" s="118" t="s">
        <v>33</v>
      </c>
      <c r="H116" s="95">
        <f t="shared" si="33"/>
        <v>47797.899999999994</v>
      </c>
      <c r="I116" s="95">
        <f aca="true" t="shared" si="42" ref="I116:N116">I119</f>
        <v>9669.7</v>
      </c>
      <c r="J116" s="95">
        <f t="shared" si="42"/>
        <v>2701</v>
      </c>
      <c r="K116" s="95">
        <f t="shared" si="42"/>
        <v>8652.8</v>
      </c>
      <c r="L116" s="95">
        <f t="shared" si="42"/>
        <v>8924.8</v>
      </c>
      <c r="M116" s="95">
        <f t="shared" si="42"/>
        <v>8924.8</v>
      </c>
      <c r="N116" s="95">
        <f t="shared" si="42"/>
        <v>8924.8</v>
      </c>
    </row>
    <row r="117" spans="1:14" s="109" customFormat="1" ht="25.5">
      <c r="A117" s="224"/>
      <c r="B117" s="204"/>
      <c r="C117" s="207"/>
      <c r="D117" s="103" t="s">
        <v>35</v>
      </c>
      <c r="E117" s="118" t="s">
        <v>33</v>
      </c>
      <c r="F117" s="118" t="s">
        <v>33</v>
      </c>
      <c r="G117" s="118" t="s">
        <v>33</v>
      </c>
      <c r="H117" s="95">
        <f t="shared" si="33"/>
        <v>41389.5</v>
      </c>
      <c r="I117" s="95">
        <f aca="true" t="shared" si="43" ref="I117:N117">I123</f>
        <v>7482</v>
      </c>
      <c r="J117" s="95">
        <f t="shared" si="43"/>
        <v>1312.4</v>
      </c>
      <c r="K117" s="95">
        <f t="shared" si="43"/>
        <v>7911.4</v>
      </c>
      <c r="L117" s="95">
        <f t="shared" si="43"/>
        <v>8227.9</v>
      </c>
      <c r="M117" s="95">
        <f t="shared" si="43"/>
        <v>8227.9</v>
      </c>
      <c r="N117" s="95">
        <f t="shared" si="43"/>
        <v>8227.9</v>
      </c>
    </row>
    <row r="118" spans="1:14" s="109" customFormat="1" ht="38.25">
      <c r="A118" s="224"/>
      <c r="B118" s="204"/>
      <c r="C118" s="207"/>
      <c r="D118" s="103" t="s">
        <v>36</v>
      </c>
      <c r="E118" s="118" t="s">
        <v>33</v>
      </c>
      <c r="F118" s="118" t="s">
        <v>33</v>
      </c>
      <c r="G118" s="118" t="s">
        <v>33</v>
      </c>
      <c r="H118" s="95">
        <f t="shared" si="33"/>
        <v>6408.399999999999</v>
      </c>
      <c r="I118" s="95">
        <f aca="true" t="shared" si="44" ref="I118:N118">I120+I121+I122</f>
        <v>2187.7</v>
      </c>
      <c r="J118" s="95">
        <f t="shared" si="44"/>
        <v>1388.6</v>
      </c>
      <c r="K118" s="95">
        <f t="shared" si="44"/>
        <v>741.4</v>
      </c>
      <c r="L118" s="95">
        <f t="shared" si="44"/>
        <v>696.9</v>
      </c>
      <c r="M118" s="95">
        <f t="shared" si="44"/>
        <v>696.9</v>
      </c>
      <c r="N118" s="95">
        <f t="shared" si="44"/>
        <v>696.9</v>
      </c>
    </row>
    <row r="119" spans="1:14" s="109" customFormat="1" ht="38.25">
      <c r="A119" s="142"/>
      <c r="B119" s="98" t="s">
        <v>0</v>
      </c>
      <c r="C119" s="108" t="s">
        <v>31</v>
      </c>
      <c r="D119" s="88"/>
      <c r="E119" s="118" t="s">
        <v>33</v>
      </c>
      <c r="F119" s="118" t="s">
        <v>33</v>
      </c>
      <c r="G119" s="118" t="s">
        <v>33</v>
      </c>
      <c r="H119" s="95">
        <f t="shared" si="33"/>
        <v>47797.899999999994</v>
      </c>
      <c r="I119" s="95">
        <f aca="true" t="shared" si="45" ref="I119:N119">SUM(I120:I123)</f>
        <v>9669.7</v>
      </c>
      <c r="J119" s="95">
        <f t="shared" si="45"/>
        <v>2701</v>
      </c>
      <c r="K119" s="95">
        <f t="shared" si="45"/>
        <v>8652.8</v>
      </c>
      <c r="L119" s="95">
        <f t="shared" si="45"/>
        <v>8924.8</v>
      </c>
      <c r="M119" s="95">
        <f t="shared" si="45"/>
        <v>8924.8</v>
      </c>
      <c r="N119" s="95">
        <f t="shared" si="45"/>
        <v>8924.8</v>
      </c>
    </row>
    <row r="120" spans="1:14" ht="38.25">
      <c r="A120" s="143"/>
      <c r="B120" s="117" t="s">
        <v>12</v>
      </c>
      <c r="C120" s="99" t="s">
        <v>31</v>
      </c>
      <c r="D120" s="103" t="s">
        <v>36</v>
      </c>
      <c r="E120" s="144" t="s">
        <v>38</v>
      </c>
      <c r="F120" s="144" t="s">
        <v>43</v>
      </c>
      <c r="G120" s="144" t="s">
        <v>83</v>
      </c>
      <c r="H120" s="95">
        <f t="shared" si="33"/>
        <v>5815.999999999999</v>
      </c>
      <c r="I120" s="78">
        <v>1695.3</v>
      </c>
      <c r="J120" s="78">
        <v>1288.6</v>
      </c>
      <c r="K120" s="78">
        <v>741.4</v>
      </c>
      <c r="L120" s="78">
        <v>696.9</v>
      </c>
      <c r="M120" s="78">
        <f>L120</f>
        <v>696.9</v>
      </c>
      <c r="N120" s="78">
        <f>M120</f>
        <v>696.9</v>
      </c>
    </row>
    <row r="121" spans="1:14" ht="38.25">
      <c r="A121" s="143"/>
      <c r="B121" s="117" t="s">
        <v>13</v>
      </c>
      <c r="C121" s="99" t="s">
        <v>31</v>
      </c>
      <c r="D121" s="103" t="s">
        <v>36</v>
      </c>
      <c r="E121" s="144" t="s">
        <v>38</v>
      </c>
      <c r="F121" s="144" t="s">
        <v>43</v>
      </c>
      <c r="G121" s="144" t="s">
        <v>84</v>
      </c>
      <c r="H121" s="95">
        <f t="shared" si="33"/>
        <v>100</v>
      </c>
      <c r="I121" s="78">
        <v>0</v>
      </c>
      <c r="J121" s="78">
        <v>100</v>
      </c>
      <c r="K121" s="78">
        <v>0</v>
      </c>
      <c r="L121" s="78">
        <v>0</v>
      </c>
      <c r="M121" s="78">
        <v>0</v>
      </c>
      <c r="N121" s="78">
        <v>0</v>
      </c>
    </row>
    <row r="122" spans="1:14" ht="38.25">
      <c r="A122" s="105"/>
      <c r="B122" s="102" t="s">
        <v>123</v>
      </c>
      <c r="C122" s="99" t="s">
        <v>31</v>
      </c>
      <c r="D122" s="103" t="s">
        <v>36</v>
      </c>
      <c r="E122" s="104" t="s">
        <v>38</v>
      </c>
      <c r="F122" s="104" t="s">
        <v>43</v>
      </c>
      <c r="G122" s="104" t="s">
        <v>124</v>
      </c>
      <c r="H122" s="95">
        <f t="shared" si="33"/>
        <v>492.4</v>
      </c>
      <c r="I122" s="78">
        <v>492.4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</row>
    <row r="123" spans="1:14" ht="36">
      <c r="A123" s="145"/>
      <c r="B123" s="131" t="s">
        <v>163</v>
      </c>
      <c r="C123" s="99" t="s">
        <v>31</v>
      </c>
      <c r="D123" s="103" t="s">
        <v>35</v>
      </c>
      <c r="E123" s="144" t="s">
        <v>38</v>
      </c>
      <c r="F123" s="144" t="s">
        <v>39</v>
      </c>
      <c r="G123" s="144" t="s">
        <v>85</v>
      </c>
      <c r="H123" s="95">
        <f t="shared" si="33"/>
        <v>41389.5</v>
      </c>
      <c r="I123" s="137">
        <v>7482</v>
      </c>
      <c r="J123" s="78">
        <v>1312.4</v>
      </c>
      <c r="K123" s="137">
        <v>7911.4</v>
      </c>
      <c r="L123" s="137">
        <v>8227.9</v>
      </c>
      <c r="M123" s="137">
        <f>L123</f>
        <v>8227.9</v>
      </c>
      <c r="N123" s="137">
        <f>M123</f>
        <v>8227.9</v>
      </c>
    </row>
    <row r="124" spans="1:14" s="109" customFormat="1" ht="25.5" customHeight="1">
      <c r="A124" s="224" t="s">
        <v>82</v>
      </c>
      <c r="B124" s="204" t="s">
        <v>17</v>
      </c>
      <c r="C124" s="207" t="s">
        <v>31</v>
      </c>
      <c r="D124" s="88" t="s">
        <v>97</v>
      </c>
      <c r="E124" s="146" t="s">
        <v>33</v>
      </c>
      <c r="F124" s="147" t="s">
        <v>33</v>
      </c>
      <c r="G124" s="147" t="s">
        <v>33</v>
      </c>
      <c r="H124" s="95">
        <f t="shared" si="33"/>
        <v>48494.826</v>
      </c>
      <c r="I124" s="95">
        <f aca="true" t="shared" si="46" ref="I124:N124">I127+I129+I131</f>
        <v>9207.766</v>
      </c>
      <c r="J124" s="95">
        <f t="shared" si="46"/>
        <v>10332.099999999999</v>
      </c>
      <c r="K124" s="95">
        <f t="shared" si="46"/>
        <v>7502.71</v>
      </c>
      <c r="L124" s="95">
        <f t="shared" si="46"/>
        <v>7150.75</v>
      </c>
      <c r="M124" s="95">
        <f t="shared" si="46"/>
        <v>7150.75</v>
      </c>
      <c r="N124" s="95">
        <f t="shared" si="46"/>
        <v>7150.75</v>
      </c>
    </row>
    <row r="125" spans="1:14" s="109" customFormat="1" ht="25.5">
      <c r="A125" s="224"/>
      <c r="B125" s="204"/>
      <c r="C125" s="207"/>
      <c r="D125" s="103" t="s">
        <v>35</v>
      </c>
      <c r="E125" s="146" t="s">
        <v>33</v>
      </c>
      <c r="F125" s="147" t="s">
        <v>33</v>
      </c>
      <c r="G125" s="147" t="s">
        <v>33</v>
      </c>
      <c r="H125" s="95">
        <f t="shared" si="33"/>
        <v>7969.7660000000005</v>
      </c>
      <c r="I125" s="95">
        <f aca="true" t="shared" si="47" ref="I125:N125">I129</f>
        <v>933.966</v>
      </c>
      <c r="J125" s="95">
        <f t="shared" si="47"/>
        <v>1398.6</v>
      </c>
      <c r="K125" s="95">
        <f t="shared" si="47"/>
        <v>1409.3</v>
      </c>
      <c r="L125" s="95">
        <f t="shared" si="47"/>
        <v>1409.3</v>
      </c>
      <c r="M125" s="95">
        <f t="shared" si="47"/>
        <v>1409.3</v>
      </c>
      <c r="N125" s="95">
        <f t="shared" si="47"/>
        <v>1409.3</v>
      </c>
    </row>
    <row r="126" spans="1:14" s="109" customFormat="1" ht="38.25">
      <c r="A126" s="224"/>
      <c r="B126" s="204"/>
      <c r="C126" s="207"/>
      <c r="D126" s="103" t="s">
        <v>36</v>
      </c>
      <c r="E126" s="146" t="s">
        <v>33</v>
      </c>
      <c r="F126" s="147" t="s">
        <v>33</v>
      </c>
      <c r="G126" s="147" t="s">
        <v>33</v>
      </c>
      <c r="H126" s="95">
        <f t="shared" si="33"/>
        <v>40525.06</v>
      </c>
      <c r="I126" s="95">
        <f aca="true" t="shared" si="48" ref="I126:N126">I127+I131</f>
        <v>8273.8</v>
      </c>
      <c r="J126" s="95">
        <f t="shared" si="48"/>
        <v>8933.5</v>
      </c>
      <c r="K126" s="95">
        <f t="shared" si="48"/>
        <v>6093.41</v>
      </c>
      <c r="L126" s="95">
        <f t="shared" si="48"/>
        <v>5741.450000000001</v>
      </c>
      <c r="M126" s="95">
        <f t="shared" si="48"/>
        <v>5741.450000000001</v>
      </c>
      <c r="N126" s="95">
        <f t="shared" si="48"/>
        <v>5741.450000000001</v>
      </c>
    </row>
    <row r="127" spans="1:14" s="109" customFormat="1" ht="30" customHeight="1">
      <c r="A127" s="148"/>
      <c r="B127" s="111" t="s">
        <v>75</v>
      </c>
      <c r="C127" s="108" t="s">
        <v>31</v>
      </c>
      <c r="D127" s="98"/>
      <c r="E127" s="147" t="s">
        <v>33</v>
      </c>
      <c r="F127" s="147" t="s">
        <v>33</v>
      </c>
      <c r="G127" s="147" t="s">
        <v>33</v>
      </c>
      <c r="H127" s="95">
        <f t="shared" si="33"/>
        <v>15291.3</v>
      </c>
      <c r="I127" s="95">
        <f aca="true" t="shared" si="49" ref="I127:N127">SUM(I128:I128)</f>
        <v>3036.1</v>
      </c>
      <c r="J127" s="95">
        <f t="shared" si="49"/>
        <v>3540.1</v>
      </c>
      <c r="K127" s="95">
        <f t="shared" si="49"/>
        <v>2279.95</v>
      </c>
      <c r="L127" s="95">
        <f t="shared" si="49"/>
        <v>2145.05</v>
      </c>
      <c r="M127" s="95">
        <f t="shared" si="49"/>
        <v>2145.05</v>
      </c>
      <c r="N127" s="95">
        <f t="shared" si="49"/>
        <v>2145.05</v>
      </c>
    </row>
    <row r="128" spans="1:14" ht="38.25">
      <c r="A128" s="149"/>
      <c r="B128" s="112" t="s">
        <v>164</v>
      </c>
      <c r="C128" s="99" t="s">
        <v>31</v>
      </c>
      <c r="D128" s="103" t="s">
        <v>36</v>
      </c>
      <c r="E128" s="144" t="s">
        <v>38</v>
      </c>
      <c r="F128" s="144" t="s">
        <v>41</v>
      </c>
      <c r="G128" s="144" t="s">
        <v>86</v>
      </c>
      <c r="H128" s="95">
        <f t="shared" si="33"/>
        <v>15291.3</v>
      </c>
      <c r="I128" s="137">
        <v>3036.1</v>
      </c>
      <c r="J128" s="137">
        <v>3540.1</v>
      </c>
      <c r="K128" s="137">
        <v>2279.95</v>
      </c>
      <c r="L128" s="137">
        <v>2145.05</v>
      </c>
      <c r="M128" s="137">
        <f>L128</f>
        <v>2145.05</v>
      </c>
      <c r="N128" s="137">
        <f>M128</f>
        <v>2145.05</v>
      </c>
    </row>
    <row r="129" spans="1:14" s="109" customFormat="1" ht="39" customHeight="1">
      <c r="A129" s="150"/>
      <c r="B129" s="111" t="s">
        <v>76</v>
      </c>
      <c r="C129" s="108" t="s">
        <v>31</v>
      </c>
      <c r="D129" s="98"/>
      <c r="E129" s="146" t="s">
        <v>33</v>
      </c>
      <c r="F129" s="146" t="s">
        <v>33</v>
      </c>
      <c r="G129" s="146" t="s">
        <v>33</v>
      </c>
      <c r="H129" s="95">
        <f t="shared" si="33"/>
        <v>7969.7660000000005</v>
      </c>
      <c r="I129" s="95">
        <f aca="true" t="shared" si="50" ref="I129:N129">SUM(I130:I130)</f>
        <v>933.966</v>
      </c>
      <c r="J129" s="95">
        <f t="shared" si="50"/>
        <v>1398.6</v>
      </c>
      <c r="K129" s="95">
        <f t="shared" si="50"/>
        <v>1409.3</v>
      </c>
      <c r="L129" s="95">
        <f t="shared" si="50"/>
        <v>1409.3</v>
      </c>
      <c r="M129" s="95">
        <f t="shared" si="50"/>
        <v>1409.3</v>
      </c>
      <c r="N129" s="95">
        <f t="shared" si="50"/>
        <v>1409.3</v>
      </c>
    </row>
    <row r="130" spans="1:14" ht="48">
      <c r="A130" s="150"/>
      <c r="B130" s="112" t="s">
        <v>14</v>
      </c>
      <c r="C130" s="99" t="s">
        <v>31</v>
      </c>
      <c r="D130" s="103" t="s">
        <v>35</v>
      </c>
      <c r="E130" s="144" t="s">
        <v>38</v>
      </c>
      <c r="F130" s="144" t="s">
        <v>41</v>
      </c>
      <c r="G130" s="144" t="s">
        <v>87</v>
      </c>
      <c r="H130" s="95">
        <f t="shared" si="33"/>
        <v>7969.7660000000005</v>
      </c>
      <c r="I130" s="137">
        <v>933.966</v>
      </c>
      <c r="J130" s="78">
        <v>1398.6</v>
      </c>
      <c r="K130" s="137">
        <v>1409.3</v>
      </c>
      <c r="L130" s="137">
        <v>1409.3</v>
      </c>
      <c r="M130" s="137">
        <f>L130</f>
        <v>1409.3</v>
      </c>
      <c r="N130" s="137">
        <f>M130</f>
        <v>1409.3</v>
      </c>
    </row>
    <row r="131" spans="1:14" s="109" customFormat="1" ht="25.5">
      <c r="A131" s="150"/>
      <c r="B131" s="111" t="s">
        <v>89</v>
      </c>
      <c r="C131" s="108" t="s">
        <v>31</v>
      </c>
      <c r="D131" s="98"/>
      <c r="E131" s="146" t="s">
        <v>33</v>
      </c>
      <c r="F131" s="146" t="s">
        <v>33</v>
      </c>
      <c r="G131" s="146" t="s">
        <v>33</v>
      </c>
      <c r="H131" s="95">
        <f t="shared" si="33"/>
        <v>25233.760000000002</v>
      </c>
      <c r="I131" s="95">
        <f aca="true" t="shared" si="51" ref="I131:N131">SUM(I132:I132)</f>
        <v>5237.7</v>
      </c>
      <c r="J131" s="95">
        <f t="shared" si="51"/>
        <v>5393.4</v>
      </c>
      <c r="K131" s="95">
        <f t="shared" si="51"/>
        <v>3813.46</v>
      </c>
      <c r="L131" s="95">
        <f t="shared" si="51"/>
        <v>3596.4</v>
      </c>
      <c r="M131" s="95">
        <f t="shared" si="51"/>
        <v>3596.4</v>
      </c>
      <c r="N131" s="95">
        <f t="shared" si="51"/>
        <v>3596.4</v>
      </c>
    </row>
    <row r="132" spans="1:14" ht="48">
      <c r="A132" s="151"/>
      <c r="B132" s="131" t="s">
        <v>165</v>
      </c>
      <c r="C132" s="99" t="s">
        <v>31</v>
      </c>
      <c r="D132" s="103" t="s">
        <v>36</v>
      </c>
      <c r="E132" s="144" t="s">
        <v>38</v>
      </c>
      <c r="F132" s="144" t="s">
        <v>41</v>
      </c>
      <c r="G132" s="144" t="s">
        <v>88</v>
      </c>
      <c r="H132" s="95">
        <f t="shared" si="33"/>
        <v>25233.760000000002</v>
      </c>
      <c r="I132" s="137">
        <v>5237.7</v>
      </c>
      <c r="J132" s="137">
        <v>5393.4</v>
      </c>
      <c r="K132" s="137">
        <v>3813.46</v>
      </c>
      <c r="L132" s="137">
        <v>3596.4</v>
      </c>
      <c r="M132" s="137">
        <f>L132</f>
        <v>3596.4</v>
      </c>
      <c r="N132" s="137">
        <f>M132</f>
        <v>3596.4</v>
      </c>
    </row>
    <row r="133" spans="5:8" ht="15">
      <c r="E133" s="152"/>
      <c r="F133" s="152"/>
      <c r="G133" s="152"/>
      <c r="H133" s="152"/>
    </row>
    <row r="134" spans="5:8" ht="15">
      <c r="E134" s="152"/>
      <c r="F134" s="152"/>
      <c r="G134" s="152"/>
      <c r="H134" s="152"/>
    </row>
    <row r="135" spans="5:8" ht="15">
      <c r="E135" s="152"/>
      <c r="F135" s="152"/>
      <c r="G135" s="152"/>
      <c r="H135" s="152"/>
    </row>
    <row r="136" spans="2:14" s="154" customFormat="1" ht="35.25" customHeight="1">
      <c r="B136" s="154" t="s">
        <v>170</v>
      </c>
      <c r="C136" s="155"/>
      <c r="D136" s="155"/>
      <c r="E136" s="156"/>
      <c r="F136" s="154" t="s">
        <v>175</v>
      </c>
      <c r="G136" s="157"/>
      <c r="H136" s="157"/>
      <c r="I136" s="158"/>
      <c r="J136" s="159"/>
      <c r="K136" s="159"/>
      <c r="L136" s="159"/>
      <c r="M136" s="159"/>
      <c r="N136" s="159"/>
    </row>
    <row r="137" spans="5:9" ht="15">
      <c r="E137" s="152"/>
      <c r="F137" s="152"/>
      <c r="G137" s="152"/>
      <c r="H137" s="152"/>
      <c r="I137" s="160"/>
    </row>
    <row r="138" spans="6:9" ht="15">
      <c r="F138" s="152"/>
      <c r="G138" s="152"/>
      <c r="H138" s="152"/>
      <c r="I138" s="160"/>
    </row>
    <row r="139" spans="1:15" s="82" customFormat="1" ht="15">
      <c r="A139" s="81"/>
      <c r="B139" s="81"/>
      <c r="C139" s="81"/>
      <c r="D139" s="81"/>
      <c r="E139" s="81"/>
      <c r="F139" s="152"/>
      <c r="G139" s="152"/>
      <c r="H139" s="152"/>
      <c r="J139" s="153"/>
      <c r="K139" s="153"/>
      <c r="L139" s="153"/>
      <c r="M139" s="153"/>
      <c r="N139" s="153"/>
      <c r="O139" s="81"/>
    </row>
    <row r="140" spans="1:15" s="82" customFormat="1" ht="15">
      <c r="A140" s="81"/>
      <c r="B140" s="81"/>
      <c r="C140" s="81"/>
      <c r="D140" s="81"/>
      <c r="E140" s="81"/>
      <c r="F140" s="152"/>
      <c r="G140" s="152"/>
      <c r="H140" s="152"/>
      <c r="J140" s="153"/>
      <c r="K140" s="153"/>
      <c r="L140" s="153"/>
      <c r="M140" s="153"/>
      <c r="N140" s="153"/>
      <c r="O140" s="81"/>
    </row>
  </sheetData>
  <sheetProtection/>
  <mergeCells count="53">
    <mergeCell ref="A116:A118"/>
    <mergeCell ref="B116:B118"/>
    <mergeCell ref="C116:C118"/>
    <mergeCell ref="A124:A126"/>
    <mergeCell ref="B124:B126"/>
    <mergeCell ref="C124:C126"/>
    <mergeCell ref="A96:A99"/>
    <mergeCell ref="B96:B99"/>
    <mergeCell ref="C96:C99"/>
    <mergeCell ref="B106:B110"/>
    <mergeCell ref="C106:C110"/>
    <mergeCell ref="B111:B115"/>
    <mergeCell ref="C111:C115"/>
    <mergeCell ref="B72:B73"/>
    <mergeCell ref="B74:B76"/>
    <mergeCell ref="A77:A78"/>
    <mergeCell ref="B77:B78"/>
    <mergeCell ref="C77:C78"/>
    <mergeCell ref="B93:B94"/>
    <mergeCell ref="C93:C94"/>
    <mergeCell ref="B59:B60"/>
    <mergeCell ref="C59:C60"/>
    <mergeCell ref="A61:A64"/>
    <mergeCell ref="B61:B64"/>
    <mergeCell ref="C61:C64"/>
    <mergeCell ref="B70:B71"/>
    <mergeCell ref="A53:A54"/>
    <mergeCell ref="B53:B54"/>
    <mergeCell ref="C53:C54"/>
    <mergeCell ref="A55:A57"/>
    <mergeCell ref="B55:B57"/>
    <mergeCell ref="C55:C57"/>
    <mergeCell ref="A26:A29"/>
    <mergeCell ref="B26:B29"/>
    <mergeCell ref="C26:C29"/>
    <mergeCell ref="B32:B33"/>
    <mergeCell ref="B38:B39"/>
    <mergeCell ref="C38:C39"/>
    <mergeCell ref="A8:A11"/>
    <mergeCell ref="B8:B11"/>
    <mergeCell ref="C8:C11"/>
    <mergeCell ref="A12:A14"/>
    <mergeCell ref="B12:B14"/>
    <mergeCell ref="C12:C14"/>
    <mergeCell ref="D1:G1"/>
    <mergeCell ref="L1:N1"/>
    <mergeCell ref="L2:N2"/>
    <mergeCell ref="A4:N4"/>
    <mergeCell ref="A5:A6"/>
    <mergeCell ref="B5:B6"/>
    <mergeCell ref="D5:D6"/>
    <mergeCell ref="E5:G5"/>
    <mergeCell ref="I5:N5"/>
  </mergeCells>
  <printOptions/>
  <pageMargins left="0.1968503937007874" right="0.1968503937007874" top="0.4724409448818898" bottom="0.11811023622047245" header="0.5118110236220472" footer="0.5118110236220472"/>
  <pageSetup fitToHeight="0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9"/>
  <sheetViews>
    <sheetView tabSelected="1" zoomScale="85" zoomScaleNormal="85" zoomScalePageLayoutView="0" workbookViewId="0" topLeftCell="A4">
      <pane ySplit="5085" topLeftCell="A55" activePane="topLeft" state="split"/>
      <selection pane="topLeft" activeCell="A4" sqref="A4:N4"/>
      <selection pane="bottomLeft" activeCell="J16" sqref="J16"/>
    </sheetView>
  </sheetViews>
  <sheetFormatPr defaultColWidth="8.7109375" defaultRowHeight="12.75"/>
  <cols>
    <col min="1" max="1" width="5.7109375" style="81" customWidth="1"/>
    <col min="2" max="2" width="43.421875" style="81" customWidth="1"/>
    <col min="3" max="3" width="16.00390625" style="81" customWidth="1"/>
    <col min="4" max="4" width="13.421875" style="81" customWidth="1"/>
    <col min="5" max="5" width="7.7109375" style="81" customWidth="1"/>
    <col min="6" max="6" width="7.00390625" style="81" customWidth="1"/>
    <col min="7" max="7" width="12.140625" style="81" customWidth="1"/>
    <col min="8" max="8" width="13.8515625" style="81" bestFit="1" customWidth="1"/>
    <col min="9" max="9" width="14.57421875" style="82" customWidth="1"/>
    <col min="10" max="10" width="14.57421875" style="153" customWidth="1"/>
    <col min="11" max="11" width="17.00390625" style="153" customWidth="1"/>
    <col min="12" max="14" width="14.57421875" style="153" customWidth="1"/>
    <col min="15" max="16384" width="8.7109375" style="81" customWidth="1"/>
  </cols>
  <sheetData>
    <row r="1" spans="1:14" ht="18.75">
      <c r="A1" s="80"/>
      <c r="B1" s="84"/>
      <c r="C1" s="84"/>
      <c r="D1" s="193"/>
      <c r="E1" s="193"/>
      <c r="F1" s="193"/>
      <c r="G1" s="193"/>
      <c r="H1" s="85"/>
      <c r="J1" s="86"/>
      <c r="K1" s="86"/>
      <c r="L1" s="194" t="s">
        <v>18</v>
      </c>
      <c r="M1" s="194"/>
      <c r="N1" s="194"/>
    </row>
    <row r="2" spans="1:14" ht="18.75">
      <c r="A2" s="80"/>
      <c r="B2" s="84"/>
      <c r="C2" s="84"/>
      <c r="D2" s="87"/>
      <c r="E2" s="85"/>
      <c r="F2" s="85"/>
      <c r="G2" s="85"/>
      <c r="H2" s="85"/>
      <c r="J2" s="86"/>
      <c r="K2" s="86"/>
      <c r="L2" s="194" t="s">
        <v>19</v>
      </c>
      <c r="M2" s="194"/>
      <c r="N2" s="194"/>
    </row>
    <row r="3" spans="1:14" ht="16.5">
      <c r="A3" s="80"/>
      <c r="J3" s="83"/>
      <c r="K3" s="83"/>
      <c r="L3" s="83"/>
      <c r="M3" s="83"/>
      <c r="N3" s="83"/>
    </row>
    <row r="4" spans="1:14" ht="49.5" customHeight="1">
      <c r="A4" s="195" t="s">
        <v>105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</row>
    <row r="5" spans="1:14" ht="60.75" customHeight="1">
      <c r="A5" s="196" t="s">
        <v>20</v>
      </c>
      <c r="B5" s="197" t="s">
        <v>21</v>
      </c>
      <c r="C5" s="88" t="s">
        <v>67</v>
      </c>
      <c r="D5" s="198" t="s">
        <v>22</v>
      </c>
      <c r="E5" s="197" t="s">
        <v>23</v>
      </c>
      <c r="F5" s="197"/>
      <c r="G5" s="197"/>
      <c r="H5" s="90" t="s">
        <v>24</v>
      </c>
      <c r="I5" s="199" t="s">
        <v>25</v>
      </c>
      <c r="J5" s="199"/>
      <c r="K5" s="199"/>
      <c r="L5" s="199"/>
      <c r="M5" s="199"/>
      <c r="N5" s="199"/>
    </row>
    <row r="6" spans="1:14" ht="39" customHeight="1">
      <c r="A6" s="196"/>
      <c r="B6" s="197"/>
      <c r="C6" s="88" t="s">
        <v>66</v>
      </c>
      <c r="D6" s="198"/>
      <c r="E6" s="113" t="s">
        <v>26</v>
      </c>
      <c r="F6" s="113" t="s">
        <v>27</v>
      </c>
      <c r="G6" s="113" t="s">
        <v>47</v>
      </c>
      <c r="H6" s="113" t="s">
        <v>28</v>
      </c>
      <c r="I6" s="113" t="s">
        <v>29</v>
      </c>
      <c r="J6" s="113" t="s">
        <v>30</v>
      </c>
      <c r="K6" s="113" t="s">
        <v>109</v>
      </c>
      <c r="L6" s="113" t="s">
        <v>110</v>
      </c>
      <c r="M6" s="113" t="s">
        <v>111</v>
      </c>
      <c r="N6" s="113" t="s">
        <v>112</v>
      </c>
    </row>
    <row r="7" spans="1:14" s="92" customFormat="1" ht="12.75">
      <c r="A7" s="88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88">
        <v>7</v>
      </c>
      <c r="H7" s="88">
        <v>8</v>
      </c>
      <c r="I7" s="88">
        <v>9</v>
      </c>
      <c r="J7" s="88">
        <v>10</v>
      </c>
      <c r="K7" s="88">
        <v>11</v>
      </c>
      <c r="L7" s="88">
        <v>12</v>
      </c>
      <c r="M7" s="88">
        <v>13</v>
      </c>
      <c r="N7" s="88">
        <v>13</v>
      </c>
    </row>
    <row r="8" spans="1:14" s="96" customFormat="1" ht="26.25" customHeight="1">
      <c r="A8" s="200" t="s">
        <v>44</v>
      </c>
      <c r="B8" s="201" t="s">
        <v>106</v>
      </c>
      <c r="C8" s="202" t="s">
        <v>31</v>
      </c>
      <c r="D8" s="93" t="s">
        <v>32</v>
      </c>
      <c r="E8" s="94" t="s">
        <v>33</v>
      </c>
      <c r="F8" s="94" t="s">
        <v>33</v>
      </c>
      <c r="G8" s="94" t="s">
        <v>33</v>
      </c>
      <c r="H8" s="95">
        <f aca="true" t="shared" si="0" ref="H8:H79">SUM(I8:N8)</f>
        <v>2834687.0579999997</v>
      </c>
      <c r="I8" s="95">
        <f aca="true" t="shared" si="1" ref="I8:N8">I12+I26+I61+I76+I92+I95+I115+I123</f>
        <v>545537.8759999999</v>
      </c>
      <c r="J8" s="95">
        <f t="shared" si="1"/>
        <v>517419.532</v>
      </c>
      <c r="K8" s="95">
        <f t="shared" si="1"/>
        <v>463185.2</v>
      </c>
      <c r="L8" s="95">
        <f t="shared" si="1"/>
        <v>454208.95</v>
      </c>
      <c r="M8" s="95">
        <f t="shared" si="1"/>
        <v>427167.75</v>
      </c>
      <c r="N8" s="95">
        <f t="shared" si="1"/>
        <v>427167.75</v>
      </c>
    </row>
    <row r="9" spans="1:14" s="96" customFormat="1" ht="29.25" customHeight="1">
      <c r="A9" s="200"/>
      <c r="B9" s="201"/>
      <c r="C9" s="202"/>
      <c r="D9" s="88" t="s">
        <v>34</v>
      </c>
      <c r="E9" s="94" t="s">
        <v>33</v>
      </c>
      <c r="F9" s="94" t="s">
        <v>33</v>
      </c>
      <c r="G9" s="94" t="s">
        <v>33</v>
      </c>
      <c r="H9" s="95">
        <f t="shared" si="0"/>
        <v>74301.67499999999</v>
      </c>
      <c r="I9" s="95">
        <f aca="true" t="shared" si="2" ref="I9:N9">I27+I96+I62</f>
        <v>1439.1999999999998</v>
      </c>
      <c r="J9" s="95">
        <f t="shared" si="2"/>
        <v>15291.175</v>
      </c>
      <c r="K9" s="95">
        <f t="shared" si="2"/>
        <v>27888</v>
      </c>
      <c r="L9" s="95">
        <f t="shared" si="2"/>
        <v>27921.9</v>
      </c>
      <c r="M9" s="95">
        <f t="shared" si="2"/>
        <v>880.7</v>
      </c>
      <c r="N9" s="95">
        <f t="shared" si="2"/>
        <v>880.7</v>
      </c>
    </row>
    <row r="10" spans="1:14" s="96" customFormat="1" ht="29.25" customHeight="1">
      <c r="A10" s="200"/>
      <c r="B10" s="201"/>
      <c r="C10" s="202"/>
      <c r="D10" s="88" t="s">
        <v>35</v>
      </c>
      <c r="E10" s="94" t="s">
        <v>33</v>
      </c>
      <c r="F10" s="94" t="s">
        <v>33</v>
      </c>
      <c r="G10" s="94" t="s">
        <v>33</v>
      </c>
      <c r="H10" s="95">
        <f t="shared" si="0"/>
        <v>1846908.391</v>
      </c>
      <c r="I10" s="95">
        <f aca="true" t="shared" si="3" ref="I10:N10">I13+I28+I63+I97+I116+I124</f>
        <v>320153.46599999996</v>
      </c>
      <c r="J10" s="95">
        <f t="shared" si="3"/>
        <v>301006.2249999999</v>
      </c>
      <c r="K10" s="95">
        <f t="shared" si="3"/>
        <v>306199.8</v>
      </c>
      <c r="L10" s="95">
        <f t="shared" si="3"/>
        <v>306516.3</v>
      </c>
      <c r="M10" s="95">
        <f t="shared" si="3"/>
        <v>306516.3</v>
      </c>
      <c r="N10" s="95">
        <f t="shared" si="3"/>
        <v>306516.3</v>
      </c>
    </row>
    <row r="11" spans="1:14" s="96" customFormat="1" ht="39.75" customHeight="1">
      <c r="A11" s="200"/>
      <c r="B11" s="201"/>
      <c r="C11" s="202"/>
      <c r="D11" s="88" t="s">
        <v>36</v>
      </c>
      <c r="E11" s="94" t="s">
        <v>33</v>
      </c>
      <c r="F11" s="94" t="s">
        <v>33</v>
      </c>
      <c r="G11" s="94" t="s">
        <v>33</v>
      </c>
      <c r="H11" s="95">
        <f t="shared" si="0"/>
        <v>911756.092</v>
      </c>
      <c r="I11" s="95">
        <f aca="true" t="shared" si="4" ref="I11:N11">I14+I29+I64+I77+I93+I98+I117+I125</f>
        <v>222224.31</v>
      </c>
      <c r="J11" s="95">
        <f t="shared" si="4"/>
        <v>201122.13199999995</v>
      </c>
      <c r="K11" s="95">
        <f t="shared" si="4"/>
        <v>129097.40000000001</v>
      </c>
      <c r="L11" s="95">
        <f t="shared" si="4"/>
        <v>119770.74999999999</v>
      </c>
      <c r="M11" s="95">
        <f t="shared" si="4"/>
        <v>119770.74999999999</v>
      </c>
      <c r="N11" s="95">
        <f t="shared" si="4"/>
        <v>119770.74999999999</v>
      </c>
    </row>
    <row r="12" spans="1:14" s="96" customFormat="1" ht="25.5" customHeight="1">
      <c r="A12" s="203" t="s">
        <v>45</v>
      </c>
      <c r="B12" s="204" t="s">
        <v>152</v>
      </c>
      <c r="C12" s="205" t="s">
        <v>31</v>
      </c>
      <c r="D12" s="88" t="s">
        <v>97</v>
      </c>
      <c r="E12" s="94" t="s">
        <v>33</v>
      </c>
      <c r="F12" s="94" t="s">
        <v>33</v>
      </c>
      <c r="G12" s="94" t="s">
        <v>33</v>
      </c>
      <c r="H12" s="95">
        <f t="shared" si="0"/>
        <v>690048.1299999999</v>
      </c>
      <c r="I12" s="95">
        <f aca="true" t="shared" si="5" ref="I12:N12">I15+I20+I22+I24</f>
        <v>133401.69999999998</v>
      </c>
      <c r="J12" s="95">
        <f t="shared" si="5"/>
        <v>123892.62999999998</v>
      </c>
      <c r="K12" s="95">
        <f t="shared" si="5"/>
        <v>110188.7</v>
      </c>
      <c r="L12" s="95">
        <f t="shared" si="5"/>
        <v>107521.7</v>
      </c>
      <c r="M12" s="95">
        <f t="shared" si="5"/>
        <v>107521.7</v>
      </c>
      <c r="N12" s="95">
        <f t="shared" si="5"/>
        <v>107521.7</v>
      </c>
    </row>
    <row r="13" spans="1:14" ht="28.5" customHeight="1">
      <c r="A13" s="203"/>
      <c r="B13" s="204"/>
      <c r="C13" s="205"/>
      <c r="D13" s="88" t="s">
        <v>35</v>
      </c>
      <c r="E13" s="94" t="s">
        <v>33</v>
      </c>
      <c r="F13" s="94" t="s">
        <v>33</v>
      </c>
      <c r="G13" s="94" t="s">
        <v>33</v>
      </c>
      <c r="H13" s="95">
        <f t="shared" si="0"/>
        <v>394290.4</v>
      </c>
      <c r="I13" s="95">
        <f aca="true" t="shared" si="6" ref="I13:N13">I18+I21+I23</f>
        <v>66921.79999999999</v>
      </c>
      <c r="J13" s="95">
        <f t="shared" si="6"/>
        <v>64415.799999999996</v>
      </c>
      <c r="K13" s="95">
        <f t="shared" si="6"/>
        <v>65738.2</v>
      </c>
      <c r="L13" s="95">
        <f t="shared" si="6"/>
        <v>65738.2</v>
      </c>
      <c r="M13" s="95">
        <f t="shared" si="6"/>
        <v>65738.2</v>
      </c>
      <c r="N13" s="95">
        <f t="shared" si="6"/>
        <v>65738.2</v>
      </c>
    </row>
    <row r="14" spans="1:14" ht="37.5" customHeight="1">
      <c r="A14" s="203"/>
      <c r="B14" s="204"/>
      <c r="C14" s="205"/>
      <c r="D14" s="88" t="s">
        <v>36</v>
      </c>
      <c r="E14" s="94" t="s">
        <v>33</v>
      </c>
      <c r="F14" s="94" t="s">
        <v>33</v>
      </c>
      <c r="G14" s="94" t="s">
        <v>33</v>
      </c>
      <c r="H14" s="95">
        <f t="shared" si="0"/>
        <v>294036.82999999996</v>
      </c>
      <c r="I14" s="95">
        <f aca="true" t="shared" si="7" ref="I14:N14">I16+I17+I19+I25</f>
        <v>64759</v>
      </c>
      <c r="J14" s="95">
        <f>J16+J17+J19+J25</f>
        <v>59476.829999999994</v>
      </c>
      <c r="K14" s="95">
        <f t="shared" si="7"/>
        <v>44450.5</v>
      </c>
      <c r="L14" s="95">
        <f t="shared" si="7"/>
        <v>41783.5</v>
      </c>
      <c r="M14" s="95">
        <f t="shared" si="7"/>
        <v>41783.5</v>
      </c>
      <c r="N14" s="95">
        <f t="shared" si="7"/>
        <v>41783.5</v>
      </c>
    </row>
    <row r="15" spans="1:14" ht="32.25" customHeight="1">
      <c r="A15" s="97"/>
      <c r="B15" s="98" t="s">
        <v>68</v>
      </c>
      <c r="C15" s="124" t="s">
        <v>31</v>
      </c>
      <c r="D15" s="88"/>
      <c r="E15" s="100" t="s">
        <v>33</v>
      </c>
      <c r="F15" s="100" t="s">
        <v>33</v>
      </c>
      <c r="G15" s="100" t="s">
        <v>33</v>
      </c>
      <c r="H15" s="95">
        <f t="shared" si="0"/>
        <v>653071.6299999999</v>
      </c>
      <c r="I15" s="95">
        <f aca="true" t="shared" si="8" ref="I15:N15">SUM(I16:I19)</f>
        <v>125917.79999999999</v>
      </c>
      <c r="J15" s="95">
        <f t="shared" si="8"/>
        <v>119020.02999999998</v>
      </c>
      <c r="K15" s="95">
        <f t="shared" si="8"/>
        <v>104033.7</v>
      </c>
      <c r="L15" s="95">
        <f t="shared" si="8"/>
        <v>101366.7</v>
      </c>
      <c r="M15" s="95">
        <f t="shared" si="8"/>
        <v>101366.7</v>
      </c>
      <c r="N15" s="95">
        <f t="shared" si="8"/>
        <v>101366.7</v>
      </c>
    </row>
    <row r="16" spans="1:14" ht="76.5" customHeight="1">
      <c r="A16" s="101"/>
      <c r="B16" s="102" t="s">
        <v>113</v>
      </c>
      <c r="C16" s="124" t="s">
        <v>31</v>
      </c>
      <c r="D16" s="103" t="s">
        <v>36</v>
      </c>
      <c r="E16" s="104">
        <v>271</v>
      </c>
      <c r="F16" s="104" t="s">
        <v>37</v>
      </c>
      <c r="G16" s="104" t="s">
        <v>48</v>
      </c>
      <c r="H16" s="95">
        <f t="shared" si="0"/>
        <v>291009.13</v>
      </c>
      <c r="I16" s="78">
        <v>62022.1</v>
      </c>
      <c r="J16" s="78">
        <v>59186.03</v>
      </c>
      <c r="K16" s="78">
        <v>44450.5</v>
      </c>
      <c r="L16" s="78">
        <v>41783.5</v>
      </c>
      <c r="M16" s="78">
        <f>L16</f>
        <v>41783.5</v>
      </c>
      <c r="N16" s="78">
        <f>M16</f>
        <v>41783.5</v>
      </c>
    </row>
    <row r="17" spans="1:14" ht="38.25">
      <c r="A17" s="123"/>
      <c r="B17" s="102" t="s">
        <v>114</v>
      </c>
      <c r="C17" s="124" t="s">
        <v>31</v>
      </c>
      <c r="D17" s="103" t="s">
        <v>36</v>
      </c>
      <c r="E17" s="104">
        <v>271</v>
      </c>
      <c r="F17" s="104" t="s">
        <v>37</v>
      </c>
      <c r="G17" s="104" t="s">
        <v>94</v>
      </c>
      <c r="H17" s="95">
        <f t="shared" si="0"/>
        <v>172.1</v>
      </c>
      <c r="I17" s="78">
        <v>0</v>
      </c>
      <c r="J17" s="78">
        <v>172.1</v>
      </c>
      <c r="K17" s="78">
        <v>0</v>
      </c>
      <c r="L17" s="78">
        <v>0</v>
      </c>
      <c r="M17" s="78">
        <f>L17</f>
        <v>0</v>
      </c>
      <c r="N17" s="78">
        <v>0</v>
      </c>
    </row>
    <row r="18" spans="1:14" ht="89.25">
      <c r="A18" s="106"/>
      <c r="B18" s="107" t="s">
        <v>142</v>
      </c>
      <c r="C18" s="124" t="s">
        <v>31</v>
      </c>
      <c r="D18" s="103" t="s">
        <v>35</v>
      </c>
      <c r="E18" s="104">
        <v>271</v>
      </c>
      <c r="F18" s="104" t="s">
        <v>37</v>
      </c>
      <c r="G18" s="104" t="s">
        <v>92</v>
      </c>
      <c r="H18" s="95">
        <f t="shared" si="0"/>
        <v>359074.80000000005</v>
      </c>
      <c r="I18" s="78">
        <f>37987.34+23171.46</f>
        <v>61158.799999999996</v>
      </c>
      <c r="J18" s="78">
        <v>59583.2</v>
      </c>
      <c r="K18" s="78">
        <v>59583.2</v>
      </c>
      <c r="L18" s="78">
        <f>K18</f>
        <v>59583.2</v>
      </c>
      <c r="M18" s="78">
        <f>L18</f>
        <v>59583.2</v>
      </c>
      <c r="N18" s="78">
        <f>M18</f>
        <v>59583.2</v>
      </c>
    </row>
    <row r="19" spans="1:14" ht="38.25">
      <c r="A19" s="123"/>
      <c r="B19" s="102" t="s">
        <v>115</v>
      </c>
      <c r="C19" s="124" t="s">
        <v>31</v>
      </c>
      <c r="D19" s="103" t="s">
        <v>36</v>
      </c>
      <c r="E19" s="104" t="s">
        <v>38</v>
      </c>
      <c r="F19" s="104" t="s">
        <v>37</v>
      </c>
      <c r="G19" s="104" t="s">
        <v>90</v>
      </c>
      <c r="H19" s="95">
        <f t="shared" si="0"/>
        <v>2815.6</v>
      </c>
      <c r="I19" s="78">
        <v>2736.9</v>
      </c>
      <c r="J19" s="78">
        <v>78.7</v>
      </c>
      <c r="K19" s="78">
        <v>0</v>
      </c>
      <c r="L19" s="78">
        <v>0</v>
      </c>
      <c r="M19" s="78">
        <f>L19</f>
        <v>0</v>
      </c>
      <c r="N19" s="78">
        <v>0</v>
      </c>
    </row>
    <row r="20" spans="1:14" s="109" customFormat="1" ht="78" customHeight="1">
      <c r="A20" s="113"/>
      <c r="B20" s="98" t="s">
        <v>3</v>
      </c>
      <c r="C20" s="114" t="s">
        <v>31</v>
      </c>
      <c r="D20" s="88"/>
      <c r="E20" s="100" t="s">
        <v>33</v>
      </c>
      <c r="F20" s="100" t="s">
        <v>33</v>
      </c>
      <c r="G20" s="100" t="s">
        <v>33</v>
      </c>
      <c r="H20" s="95">
        <f t="shared" si="0"/>
        <v>31229.9</v>
      </c>
      <c r="I20" s="95">
        <f aca="true" t="shared" si="9" ref="I20:N20">I21</f>
        <v>5001.799999999999</v>
      </c>
      <c r="J20" s="95">
        <f t="shared" si="9"/>
        <v>4187.7</v>
      </c>
      <c r="K20" s="95">
        <f t="shared" si="9"/>
        <v>5510.1</v>
      </c>
      <c r="L20" s="95">
        <f t="shared" si="9"/>
        <v>5510.1</v>
      </c>
      <c r="M20" s="95">
        <f t="shared" si="9"/>
        <v>5510.1</v>
      </c>
      <c r="N20" s="95">
        <f t="shared" si="9"/>
        <v>5510.1</v>
      </c>
    </row>
    <row r="21" spans="1:14" ht="62.25" customHeight="1">
      <c r="A21" s="123"/>
      <c r="B21" s="110" t="s">
        <v>101</v>
      </c>
      <c r="C21" s="124" t="s">
        <v>31</v>
      </c>
      <c r="D21" s="103" t="s">
        <v>35</v>
      </c>
      <c r="E21" s="104" t="s">
        <v>38</v>
      </c>
      <c r="F21" s="104" t="s">
        <v>39</v>
      </c>
      <c r="G21" s="104" t="s">
        <v>50</v>
      </c>
      <c r="H21" s="95">
        <f t="shared" si="0"/>
        <v>31229.9</v>
      </c>
      <c r="I21" s="78">
        <f>4927.9+73.9</f>
        <v>5001.799999999999</v>
      </c>
      <c r="J21" s="78">
        <v>4187.7</v>
      </c>
      <c r="K21" s="78">
        <v>5510.1</v>
      </c>
      <c r="L21" s="78">
        <v>5510.1</v>
      </c>
      <c r="M21" s="78">
        <f>L21</f>
        <v>5510.1</v>
      </c>
      <c r="N21" s="78">
        <f>M21</f>
        <v>5510.1</v>
      </c>
    </row>
    <row r="22" spans="1:14" s="109" customFormat="1" ht="77.25" customHeight="1">
      <c r="A22" s="113"/>
      <c r="B22" s="111" t="s">
        <v>173</v>
      </c>
      <c r="C22" s="124" t="s">
        <v>31</v>
      </c>
      <c r="D22" s="88"/>
      <c r="E22" s="100" t="s">
        <v>33</v>
      </c>
      <c r="F22" s="100" t="s">
        <v>33</v>
      </c>
      <c r="G22" s="100" t="s">
        <v>33</v>
      </c>
      <c r="H22" s="95">
        <f t="shared" si="0"/>
        <v>3985.7000000000003</v>
      </c>
      <c r="I22" s="95">
        <f aca="true" t="shared" si="10" ref="I22:N22">I23</f>
        <v>761.2</v>
      </c>
      <c r="J22" s="95">
        <f t="shared" si="10"/>
        <v>644.9000000000001</v>
      </c>
      <c r="K22" s="95">
        <f t="shared" si="10"/>
        <v>644.9000000000001</v>
      </c>
      <c r="L22" s="95">
        <f t="shared" si="10"/>
        <v>644.9000000000001</v>
      </c>
      <c r="M22" s="95">
        <f t="shared" si="10"/>
        <v>644.9000000000001</v>
      </c>
      <c r="N22" s="95">
        <f t="shared" si="10"/>
        <v>644.9000000000001</v>
      </c>
    </row>
    <row r="23" spans="1:14" ht="60">
      <c r="A23" s="123"/>
      <c r="B23" s="110" t="s">
        <v>100</v>
      </c>
      <c r="C23" s="124" t="s">
        <v>31</v>
      </c>
      <c r="D23" s="103" t="s">
        <v>35</v>
      </c>
      <c r="E23" s="104" t="s">
        <v>38</v>
      </c>
      <c r="F23" s="104" t="s">
        <v>37</v>
      </c>
      <c r="G23" s="104" t="s">
        <v>51</v>
      </c>
      <c r="H23" s="95">
        <f t="shared" si="0"/>
        <v>3985.7000000000003</v>
      </c>
      <c r="I23" s="78">
        <f>384.5+376.7</f>
        <v>761.2</v>
      </c>
      <c r="J23" s="78">
        <f>298.6+346.3</f>
        <v>644.9000000000001</v>
      </c>
      <c r="K23" s="78">
        <f>J23</f>
        <v>644.9000000000001</v>
      </c>
      <c r="L23" s="78">
        <f>K23</f>
        <v>644.9000000000001</v>
      </c>
      <c r="M23" s="78">
        <f>L23</f>
        <v>644.9000000000001</v>
      </c>
      <c r="N23" s="78">
        <f>M23</f>
        <v>644.9000000000001</v>
      </c>
    </row>
    <row r="24" spans="1:14" s="109" customFormat="1" ht="25.5">
      <c r="A24" s="113"/>
      <c r="B24" s="98" t="s">
        <v>4</v>
      </c>
      <c r="C24" s="124" t="s">
        <v>31</v>
      </c>
      <c r="D24" s="88"/>
      <c r="E24" s="100" t="s">
        <v>33</v>
      </c>
      <c r="F24" s="100" t="s">
        <v>33</v>
      </c>
      <c r="G24" s="100" t="s">
        <v>33</v>
      </c>
      <c r="H24" s="95">
        <f t="shared" si="0"/>
        <v>1760.9</v>
      </c>
      <c r="I24" s="95">
        <v>1720.9</v>
      </c>
      <c r="J24" s="95">
        <f>SUM(J25:J25)</f>
        <v>40</v>
      </c>
      <c r="K24" s="95">
        <f>SUM(K25:K25)</f>
        <v>0</v>
      </c>
      <c r="L24" s="95">
        <f>SUM(L25:L25)</f>
        <v>0</v>
      </c>
      <c r="M24" s="95">
        <f>SUM(M25:M25)</f>
        <v>0</v>
      </c>
      <c r="N24" s="95">
        <f>SUM(N25:N25)</f>
        <v>0</v>
      </c>
    </row>
    <row r="25" spans="1:14" ht="40.5" customHeight="1">
      <c r="A25" s="123"/>
      <c r="B25" s="112" t="s">
        <v>103</v>
      </c>
      <c r="C25" s="124"/>
      <c r="D25" s="103" t="s">
        <v>36</v>
      </c>
      <c r="E25" s="104" t="s">
        <v>38</v>
      </c>
      <c r="F25" s="104" t="s">
        <v>37</v>
      </c>
      <c r="G25" s="104" t="s">
        <v>94</v>
      </c>
      <c r="H25" s="95">
        <f t="shared" si="0"/>
        <v>40</v>
      </c>
      <c r="I25" s="78">
        <v>0</v>
      </c>
      <c r="J25" s="78">
        <v>40</v>
      </c>
      <c r="K25" s="78">
        <v>0</v>
      </c>
      <c r="L25" s="78">
        <v>0</v>
      </c>
      <c r="M25" s="78">
        <v>0</v>
      </c>
      <c r="N25" s="78">
        <v>0</v>
      </c>
    </row>
    <row r="26" spans="1:14" ht="25.5" customHeight="1">
      <c r="A26" s="206" t="s">
        <v>46</v>
      </c>
      <c r="B26" s="204" t="s">
        <v>69</v>
      </c>
      <c r="C26" s="207" t="s">
        <v>31</v>
      </c>
      <c r="D26" s="88" t="s">
        <v>97</v>
      </c>
      <c r="E26" s="115" t="s">
        <v>33</v>
      </c>
      <c r="F26" s="115" t="s">
        <v>33</v>
      </c>
      <c r="G26" s="115" t="s">
        <v>33</v>
      </c>
      <c r="H26" s="95">
        <f t="shared" si="0"/>
        <v>1807850.61</v>
      </c>
      <c r="I26" s="95">
        <f aca="true" t="shared" si="11" ref="I26:N26">I30+I42+I45+I48+I50+I52+I58</f>
        <v>349169.20000000007</v>
      </c>
      <c r="J26" s="95">
        <f>J30+J42+J45+J48+J50+J52+J58</f>
        <v>332814.61</v>
      </c>
      <c r="K26" s="95">
        <f>K30+K42+K45+K48+K50+K52+K58</f>
        <v>299477.1</v>
      </c>
      <c r="L26" s="95">
        <f t="shared" si="11"/>
        <v>293490.7</v>
      </c>
      <c r="M26" s="95">
        <f t="shared" si="11"/>
        <v>266449.5</v>
      </c>
      <c r="N26" s="95">
        <f t="shared" si="11"/>
        <v>266449.5</v>
      </c>
    </row>
    <row r="27" spans="1:14" ht="24.75" customHeight="1">
      <c r="A27" s="206"/>
      <c r="B27" s="204"/>
      <c r="C27" s="207"/>
      <c r="D27" s="103" t="s">
        <v>34</v>
      </c>
      <c r="E27" s="115" t="s">
        <v>33</v>
      </c>
      <c r="F27" s="115" t="s">
        <v>33</v>
      </c>
      <c r="G27" s="115" t="s">
        <v>33</v>
      </c>
      <c r="H27" s="95">
        <f t="shared" si="0"/>
        <v>63673.625</v>
      </c>
      <c r="I27" s="95">
        <f>I55</f>
        <v>396.4</v>
      </c>
      <c r="J27" s="95">
        <f>J55+J41</f>
        <v>9194.825</v>
      </c>
      <c r="K27" s="95">
        <f>K55+K41</f>
        <v>27041.2</v>
      </c>
      <c r="L27" s="95">
        <f>L55+L41</f>
        <v>27041.2</v>
      </c>
      <c r="M27" s="95">
        <f>M55+M41</f>
        <v>0</v>
      </c>
      <c r="N27" s="95">
        <f>N55+N41</f>
        <v>0</v>
      </c>
    </row>
    <row r="28" spans="1:14" ht="25.5">
      <c r="A28" s="206"/>
      <c r="B28" s="204"/>
      <c r="C28" s="207"/>
      <c r="D28" s="103" t="s">
        <v>35</v>
      </c>
      <c r="E28" s="115" t="s">
        <v>33</v>
      </c>
      <c r="F28" s="115" t="s">
        <v>33</v>
      </c>
      <c r="G28" s="115" t="s">
        <v>33</v>
      </c>
      <c r="H28" s="95">
        <f t="shared" si="0"/>
        <v>1213061.0750000002</v>
      </c>
      <c r="I28" s="95">
        <f aca="true" t="shared" si="12" ref="I28:N28">I34+I56+I53+I59+I38</f>
        <v>214449.4</v>
      </c>
      <c r="J28" s="95">
        <f t="shared" si="12"/>
        <v>201326.47499999998</v>
      </c>
      <c r="K28" s="95">
        <f t="shared" si="12"/>
        <v>199321.3</v>
      </c>
      <c r="L28" s="95">
        <f t="shared" si="12"/>
        <v>199321.3</v>
      </c>
      <c r="M28" s="95">
        <f t="shared" si="12"/>
        <v>199321.3</v>
      </c>
      <c r="N28" s="95">
        <f t="shared" si="12"/>
        <v>199321.3</v>
      </c>
    </row>
    <row r="29" spans="1:14" ht="38.25">
      <c r="A29" s="206"/>
      <c r="B29" s="204"/>
      <c r="C29" s="207"/>
      <c r="D29" s="103" t="s">
        <v>36</v>
      </c>
      <c r="E29" s="115" t="s">
        <v>33</v>
      </c>
      <c r="F29" s="115" t="s">
        <v>33</v>
      </c>
      <c r="G29" s="115" t="s">
        <v>33</v>
      </c>
      <c r="H29" s="95">
        <f t="shared" si="0"/>
        <v>531115.9099999999</v>
      </c>
      <c r="I29" s="95">
        <f>I31+I32+I35+I36+I37+I39+I43+I44+I46+I47+I49+I51+I54+I57+I60</f>
        <v>134323.4</v>
      </c>
      <c r="J29" s="95">
        <f>J31+J32+J33+J35+J36+J37+J39+J40+J43+J44+J46+J47+J49+J51+J54+J57+J60</f>
        <v>122293.30999999998</v>
      </c>
      <c r="K29" s="95">
        <f>K31+K32+K35+K36+K37+K39+K43+K44+K46+K47+K49+K51+K54+K57+K60</f>
        <v>73114.6</v>
      </c>
      <c r="L29" s="95">
        <f>L31+L32+L35+L36+L37+L39+L43+L44+L46+L47+L49+L51+L54+L57+L60</f>
        <v>67128.2</v>
      </c>
      <c r="M29" s="95">
        <f>M31+M32+M35+M36+M37+M39+M43+M44+M46+M47+M49+M51+M54+M57+M60</f>
        <v>67128.2</v>
      </c>
      <c r="N29" s="95">
        <f>N31+N32+N35+N36+N37+N39+N43+N44+N46+N47+N49+N51+N54+N57+N60</f>
        <v>67128.2</v>
      </c>
    </row>
    <row r="30" spans="1:14" ht="25.5">
      <c r="A30" s="123"/>
      <c r="B30" s="98" t="s">
        <v>70</v>
      </c>
      <c r="C30" s="124" t="s">
        <v>31</v>
      </c>
      <c r="D30" s="103"/>
      <c r="E30" s="100" t="s">
        <v>33</v>
      </c>
      <c r="F30" s="100" t="s">
        <v>33</v>
      </c>
      <c r="G30" s="100" t="s">
        <v>33</v>
      </c>
      <c r="H30" s="95">
        <f t="shared" si="0"/>
        <v>1634104.47</v>
      </c>
      <c r="I30" s="95">
        <f>SUM(I31:I39)</f>
        <v>306964.70000000007</v>
      </c>
      <c r="J30" s="95">
        <f>SUM(J31:J41)</f>
        <v>296655.76999999996</v>
      </c>
      <c r="K30" s="95">
        <f>SUM(K31:K41)</f>
        <v>275631.39999999997</v>
      </c>
      <c r="L30" s="95">
        <f>SUM(L31:L41)</f>
        <v>269645</v>
      </c>
      <c r="M30" s="95">
        <f>SUM(M31:M41)</f>
        <v>242603.8</v>
      </c>
      <c r="N30" s="95">
        <f>SUM(N31:N41)</f>
        <v>242603.8</v>
      </c>
    </row>
    <row r="31" spans="1:15" ht="48">
      <c r="A31" s="116"/>
      <c r="B31" s="110" t="s">
        <v>116</v>
      </c>
      <c r="C31" s="124" t="s">
        <v>31</v>
      </c>
      <c r="D31" s="103" t="s">
        <v>36</v>
      </c>
      <c r="E31" s="104">
        <v>271</v>
      </c>
      <c r="F31" s="104" t="s">
        <v>40</v>
      </c>
      <c r="G31" s="104" t="s">
        <v>54</v>
      </c>
      <c r="H31" s="95">
        <f t="shared" si="0"/>
        <v>351933</v>
      </c>
      <c r="I31" s="78">
        <v>88915.1</v>
      </c>
      <c r="J31" s="78">
        <v>85683.5</v>
      </c>
      <c r="K31" s="78">
        <v>48818.9</v>
      </c>
      <c r="L31" s="78">
        <v>42838.5</v>
      </c>
      <c r="M31" s="78">
        <f aca="true" t="shared" si="13" ref="M31:N36">L31</f>
        <v>42838.5</v>
      </c>
      <c r="N31" s="78">
        <f t="shared" si="13"/>
        <v>42838.5</v>
      </c>
      <c r="O31" s="82"/>
    </row>
    <row r="32" spans="1:15" ht="38.25">
      <c r="A32" s="116"/>
      <c r="B32" s="208" t="s">
        <v>176</v>
      </c>
      <c r="C32" s="124" t="s">
        <v>31</v>
      </c>
      <c r="D32" s="103" t="s">
        <v>36</v>
      </c>
      <c r="E32" s="104">
        <v>271</v>
      </c>
      <c r="F32" s="104" t="s">
        <v>40</v>
      </c>
      <c r="G32" s="104" t="s">
        <v>55</v>
      </c>
      <c r="H32" s="95">
        <f t="shared" si="0"/>
        <v>1620.2</v>
      </c>
      <c r="I32" s="78">
        <v>192.3</v>
      </c>
      <c r="J32" s="78">
        <v>1427.9</v>
      </c>
      <c r="K32" s="78">
        <v>0</v>
      </c>
      <c r="L32" s="78">
        <v>0</v>
      </c>
      <c r="M32" s="78">
        <f t="shared" si="13"/>
        <v>0</v>
      </c>
      <c r="N32" s="78">
        <f t="shared" si="13"/>
        <v>0</v>
      </c>
      <c r="O32" s="82"/>
    </row>
    <row r="33" spans="1:15" ht="38.25">
      <c r="A33" s="116"/>
      <c r="B33" s="209"/>
      <c r="C33" s="124" t="s">
        <v>31</v>
      </c>
      <c r="D33" s="103" t="s">
        <v>36</v>
      </c>
      <c r="E33" s="104">
        <v>271</v>
      </c>
      <c r="F33" s="104" t="s">
        <v>93</v>
      </c>
      <c r="G33" s="104" t="s">
        <v>55</v>
      </c>
      <c r="H33" s="95">
        <f t="shared" si="0"/>
        <v>876.5</v>
      </c>
      <c r="I33" s="78">
        <v>0</v>
      </c>
      <c r="J33" s="78">
        <v>876.5</v>
      </c>
      <c r="K33" s="78">
        <v>0</v>
      </c>
      <c r="L33" s="78">
        <v>0</v>
      </c>
      <c r="M33" s="78">
        <f t="shared" si="13"/>
        <v>0</v>
      </c>
      <c r="N33" s="78">
        <f t="shared" si="13"/>
        <v>0</v>
      </c>
      <c r="O33" s="82"/>
    </row>
    <row r="34" spans="1:14" ht="60">
      <c r="A34" s="123"/>
      <c r="B34" s="112" t="s">
        <v>174</v>
      </c>
      <c r="C34" s="124" t="s">
        <v>31</v>
      </c>
      <c r="D34" s="103" t="s">
        <v>35</v>
      </c>
      <c r="E34" s="104">
        <v>271</v>
      </c>
      <c r="F34" s="104" t="s">
        <v>40</v>
      </c>
      <c r="G34" s="104" t="s">
        <v>91</v>
      </c>
      <c r="H34" s="95">
        <f t="shared" si="0"/>
        <v>1198915</v>
      </c>
      <c r="I34" s="78">
        <f>123080.1+79228.4</f>
        <v>202308.5</v>
      </c>
      <c r="J34" s="78">
        <v>199321.3</v>
      </c>
      <c r="K34" s="78">
        <v>199321.3</v>
      </c>
      <c r="L34" s="78">
        <f>K34</f>
        <v>199321.3</v>
      </c>
      <c r="M34" s="78">
        <f t="shared" si="13"/>
        <v>199321.3</v>
      </c>
      <c r="N34" s="78">
        <f t="shared" si="13"/>
        <v>199321.3</v>
      </c>
    </row>
    <row r="35" spans="1:14" ht="38.25">
      <c r="A35" s="116"/>
      <c r="B35" s="117" t="s">
        <v>153</v>
      </c>
      <c r="C35" s="124" t="s">
        <v>31</v>
      </c>
      <c r="D35" s="103" t="s">
        <v>36</v>
      </c>
      <c r="E35" s="104" t="s">
        <v>38</v>
      </c>
      <c r="F35" s="104" t="s">
        <v>41</v>
      </c>
      <c r="G35" s="104" t="s">
        <v>52</v>
      </c>
      <c r="H35" s="95">
        <f t="shared" si="0"/>
        <v>1750</v>
      </c>
      <c r="I35" s="78">
        <v>350</v>
      </c>
      <c r="J35" s="78">
        <v>0</v>
      </c>
      <c r="K35" s="78">
        <v>350</v>
      </c>
      <c r="L35" s="78">
        <f>K35</f>
        <v>350</v>
      </c>
      <c r="M35" s="78">
        <f t="shared" si="13"/>
        <v>350</v>
      </c>
      <c r="N35" s="78">
        <f t="shared" si="13"/>
        <v>350</v>
      </c>
    </row>
    <row r="36" spans="1:14" ht="38.25">
      <c r="A36" s="123"/>
      <c r="B36" s="117" t="s">
        <v>154</v>
      </c>
      <c r="C36" s="124" t="s">
        <v>31</v>
      </c>
      <c r="D36" s="103" t="s">
        <v>36</v>
      </c>
      <c r="E36" s="104">
        <v>271</v>
      </c>
      <c r="F36" s="104" t="s">
        <v>41</v>
      </c>
      <c r="G36" s="104" t="s">
        <v>53</v>
      </c>
      <c r="H36" s="95">
        <f t="shared" si="0"/>
        <v>640.4</v>
      </c>
      <c r="I36" s="78">
        <v>126.4</v>
      </c>
      <c r="J36" s="78">
        <v>132</v>
      </c>
      <c r="K36" s="78">
        <v>100</v>
      </c>
      <c r="L36" s="78">
        <v>94</v>
      </c>
      <c r="M36" s="78">
        <f t="shared" si="13"/>
        <v>94</v>
      </c>
      <c r="N36" s="78">
        <f t="shared" si="13"/>
        <v>94</v>
      </c>
    </row>
    <row r="37" spans="1:14" ht="38.25">
      <c r="A37" s="123"/>
      <c r="B37" s="110" t="s">
        <v>155</v>
      </c>
      <c r="C37" s="124" t="s">
        <v>31</v>
      </c>
      <c r="D37" s="103" t="s">
        <v>36</v>
      </c>
      <c r="E37" s="104" t="s">
        <v>38</v>
      </c>
      <c r="F37" s="104" t="s">
        <v>40</v>
      </c>
      <c r="G37" s="104" t="s">
        <v>1</v>
      </c>
      <c r="H37" s="95">
        <f t="shared" si="0"/>
        <v>9790.17</v>
      </c>
      <c r="I37" s="78">
        <v>9684.2</v>
      </c>
      <c r="J37" s="78">
        <v>105.97</v>
      </c>
      <c r="K37" s="78">
        <v>0</v>
      </c>
      <c r="L37" s="78">
        <v>0</v>
      </c>
      <c r="M37" s="78">
        <v>0</v>
      </c>
      <c r="N37" s="78">
        <v>0</v>
      </c>
    </row>
    <row r="38" spans="1:14" ht="25.5">
      <c r="A38" s="123"/>
      <c r="B38" s="210" t="s">
        <v>169</v>
      </c>
      <c r="C38" s="212" t="s">
        <v>31</v>
      </c>
      <c r="D38" s="103" t="s">
        <v>35</v>
      </c>
      <c r="E38" s="104">
        <v>271</v>
      </c>
      <c r="F38" s="104" t="s">
        <v>40</v>
      </c>
      <c r="G38" s="104" t="s">
        <v>168</v>
      </c>
      <c r="H38" s="95">
        <f t="shared" si="0"/>
        <v>5118.8</v>
      </c>
      <c r="I38" s="78">
        <v>5118.8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</row>
    <row r="39" spans="1:14" ht="38.25">
      <c r="A39" s="123"/>
      <c r="B39" s="211"/>
      <c r="C39" s="213"/>
      <c r="D39" s="103" t="s">
        <v>36</v>
      </c>
      <c r="E39" s="104">
        <v>271</v>
      </c>
      <c r="F39" s="104" t="s">
        <v>40</v>
      </c>
      <c r="G39" s="104" t="s">
        <v>168</v>
      </c>
      <c r="H39" s="95">
        <f t="shared" si="0"/>
        <v>269.4</v>
      </c>
      <c r="I39" s="78">
        <v>269.4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</row>
    <row r="40" spans="1:14" ht="60.75">
      <c r="A40" s="123"/>
      <c r="B40" s="117" t="s">
        <v>179</v>
      </c>
      <c r="C40" s="124" t="s">
        <v>31</v>
      </c>
      <c r="D40" s="103" t="s">
        <v>36</v>
      </c>
      <c r="E40" s="104">
        <v>271</v>
      </c>
      <c r="F40" s="104" t="s">
        <v>41</v>
      </c>
      <c r="G40" s="104" t="s">
        <v>180</v>
      </c>
      <c r="H40" s="95">
        <f t="shared" si="0"/>
        <v>244.9</v>
      </c>
      <c r="I40" s="78">
        <v>0</v>
      </c>
      <c r="J40" s="78">
        <v>244.9</v>
      </c>
      <c r="K40" s="78">
        <v>0</v>
      </c>
      <c r="L40" s="78">
        <v>0</v>
      </c>
      <c r="M40" s="78">
        <v>0</v>
      </c>
      <c r="N40" s="78">
        <v>0</v>
      </c>
    </row>
    <row r="41" spans="1:14" ht="48.75">
      <c r="A41" s="123"/>
      <c r="B41" s="117" t="s">
        <v>185</v>
      </c>
      <c r="C41" s="124" t="s">
        <v>31</v>
      </c>
      <c r="D41" s="103" t="s">
        <v>181</v>
      </c>
      <c r="E41" s="104">
        <v>271</v>
      </c>
      <c r="F41" s="104" t="s">
        <v>40</v>
      </c>
      <c r="G41" s="104" t="s">
        <v>186</v>
      </c>
      <c r="H41" s="95">
        <f>SUM(I41:N41)</f>
        <v>62946.100000000006</v>
      </c>
      <c r="I41" s="78">
        <v>0</v>
      </c>
      <c r="J41" s="78">
        <v>8863.7</v>
      </c>
      <c r="K41" s="78">
        <v>27041.2</v>
      </c>
      <c r="L41" s="78">
        <v>27041.2</v>
      </c>
      <c r="M41" s="78">
        <v>0</v>
      </c>
      <c r="N41" s="78">
        <v>0</v>
      </c>
    </row>
    <row r="42" spans="1:14" s="109" customFormat="1" ht="38.25">
      <c r="A42" s="113"/>
      <c r="B42" s="98" t="s">
        <v>71</v>
      </c>
      <c r="C42" s="114" t="s">
        <v>31</v>
      </c>
      <c r="D42" s="88"/>
      <c r="E42" s="118" t="s">
        <v>33</v>
      </c>
      <c r="F42" s="118" t="s">
        <v>33</v>
      </c>
      <c r="G42" s="118" t="s">
        <v>33</v>
      </c>
      <c r="H42" s="95">
        <f t="shared" si="0"/>
        <v>154969.90000000002</v>
      </c>
      <c r="I42" s="95">
        <f aca="true" t="shared" si="14" ref="I42:N42">SUM(I43:I44)</f>
        <v>29049.4</v>
      </c>
      <c r="J42" s="95">
        <f t="shared" si="14"/>
        <v>30641.7</v>
      </c>
      <c r="K42" s="95">
        <f t="shared" si="14"/>
        <v>23819.7</v>
      </c>
      <c r="L42" s="95">
        <f t="shared" si="14"/>
        <v>23819.7</v>
      </c>
      <c r="M42" s="95">
        <f t="shared" si="14"/>
        <v>23819.7</v>
      </c>
      <c r="N42" s="95">
        <f t="shared" si="14"/>
        <v>23819.7</v>
      </c>
    </row>
    <row r="43" spans="1:14" ht="48">
      <c r="A43" s="116"/>
      <c r="B43" s="112" t="s">
        <v>6</v>
      </c>
      <c r="C43" s="124" t="s">
        <v>31</v>
      </c>
      <c r="D43" s="103" t="s">
        <v>36</v>
      </c>
      <c r="E43" s="104" t="s">
        <v>38</v>
      </c>
      <c r="F43" s="104" t="s">
        <v>93</v>
      </c>
      <c r="G43" s="104" t="s">
        <v>56</v>
      </c>
      <c r="H43" s="95">
        <f t="shared" si="0"/>
        <v>154730.2</v>
      </c>
      <c r="I43" s="78">
        <v>28821.7</v>
      </c>
      <c r="J43" s="78">
        <v>30629.7</v>
      </c>
      <c r="K43" s="78">
        <v>23819.7</v>
      </c>
      <c r="L43" s="78">
        <f>K43</f>
        <v>23819.7</v>
      </c>
      <c r="M43" s="78">
        <f>L43</f>
        <v>23819.7</v>
      </c>
      <c r="N43" s="78">
        <f>M43</f>
        <v>23819.7</v>
      </c>
    </row>
    <row r="44" spans="1:14" ht="38.25">
      <c r="A44" s="116"/>
      <c r="B44" s="110" t="s">
        <v>156</v>
      </c>
      <c r="C44" s="124" t="s">
        <v>31</v>
      </c>
      <c r="D44" s="103" t="s">
        <v>36</v>
      </c>
      <c r="E44" s="104" t="s">
        <v>38</v>
      </c>
      <c r="F44" s="104" t="s">
        <v>93</v>
      </c>
      <c r="G44" s="104" t="s">
        <v>7</v>
      </c>
      <c r="H44" s="95">
        <f t="shared" si="0"/>
        <v>239.7</v>
      </c>
      <c r="I44" s="78">
        <v>227.7</v>
      </c>
      <c r="J44" s="78">
        <v>12</v>
      </c>
      <c r="K44" s="78">
        <v>0</v>
      </c>
      <c r="L44" s="78">
        <v>0</v>
      </c>
      <c r="M44" s="78">
        <v>0</v>
      </c>
      <c r="N44" s="78">
        <v>0</v>
      </c>
    </row>
    <row r="45" spans="1:14" ht="35.25" customHeight="1">
      <c r="A45" s="116"/>
      <c r="B45" s="111" t="s">
        <v>5</v>
      </c>
      <c r="C45" s="114" t="s">
        <v>31</v>
      </c>
      <c r="D45" s="119"/>
      <c r="E45" s="118" t="s">
        <v>33</v>
      </c>
      <c r="F45" s="118" t="s">
        <v>33</v>
      </c>
      <c r="G45" s="118" t="s">
        <v>33</v>
      </c>
      <c r="H45" s="95">
        <f t="shared" si="0"/>
        <v>128</v>
      </c>
      <c r="I45" s="95">
        <f aca="true" t="shared" si="15" ref="I45:N45">I46+I47</f>
        <v>18</v>
      </c>
      <c r="J45" s="95">
        <f t="shared" si="15"/>
        <v>22</v>
      </c>
      <c r="K45" s="95">
        <f t="shared" si="15"/>
        <v>22</v>
      </c>
      <c r="L45" s="95">
        <f t="shared" si="15"/>
        <v>22</v>
      </c>
      <c r="M45" s="95">
        <f t="shared" si="15"/>
        <v>22</v>
      </c>
      <c r="N45" s="95">
        <f t="shared" si="15"/>
        <v>22</v>
      </c>
    </row>
    <row r="46" spans="1:14" ht="41.25" customHeight="1">
      <c r="A46" s="123"/>
      <c r="B46" s="117" t="s">
        <v>99</v>
      </c>
      <c r="C46" s="124" t="s">
        <v>31</v>
      </c>
      <c r="D46" s="103" t="s">
        <v>36</v>
      </c>
      <c r="E46" s="104" t="s">
        <v>38</v>
      </c>
      <c r="F46" s="104" t="s">
        <v>41</v>
      </c>
      <c r="G46" s="104" t="s">
        <v>57</v>
      </c>
      <c r="H46" s="95">
        <f t="shared" si="0"/>
        <v>108</v>
      </c>
      <c r="I46" s="78">
        <v>18</v>
      </c>
      <c r="J46" s="78">
        <v>18</v>
      </c>
      <c r="K46" s="78">
        <v>18</v>
      </c>
      <c r="L46" s="78">
        <v>18</v>
      </c>
      <c r="M46" s="78">
        <v>18</v>
      </c>
      <c r="N46" s="78">
        <v>18</v>
      </c>
    </row>
    <row r="47" spans="1:14" ht="48.75">
      <c r="A47" s="123"/>
      <c r="B47" s="120" t="s">
        <v>157</v>
      </c>
      <c r="C47" s="124" t="s">
        <v>31</v>
      </c>
      <c r="D47" s="103" t="s">
        <v>36</v>
      </c>
      <c r="E47" s="104" t="s">
        <v>38</v>
      </c>
      <c r="F47" s="104" t="s">
        <v>41</v>
      </c>
      <c r="G47" s="104" t="s">
        <v>58</v>
      </c>
      <c r="H47" s="95">
        <f t="shared" si="0"/>
        <v>20</v>
      </c>
      <c r="I47" s="78">
        <v>0</v>
      </c>
      <c r="J47" s="78">
        <v>4</v>
      </c>
      <c r="K47" s="78">
        <v>4</v>
      </c>
      <c r="L47" s="78">
        <v>4</v>
      </c>
      <c r="M47" s="78">
        <f>L47</f>
        <v>4</v>
      </c>
      <c r="N47" s="78">
        <f>M47</f>
        <v>4</v>
      </c>
    </row>
    <row r="48" spans="1:14" s="109" customFormat="1" ht="38.25">
      <c r="A48" s="113"/>
      <c r="B48" s="98" t="s">
        <v>72</v>
      </c>
      <c r="C48" s="124" t="s">
        <v>31</v>
      </c>
      <c r="D48" s="88"/>
      <c r="E48" s="118" t="s">
        <v>33</v>
      </c>
      <c r="F48" s="118" t="s">
        <v>33</v>
      </c>
      <c r="G48" s="118" t="s">
        <v>33</v>
      </c>
      <c r="H48" s="95">
        <f t="shared" si="0"/>
        <v>45.2</v>
      </c>
      <c r="I48" s="95">
        <f aca="true" t="shared" si="16" ref="I48:N48">I49</f>
        <v>0</v>
      </c>
      <c r="J48" s="95">
        <f t="shared" si="16"/>
        <v>29.2</v>
      </c>
      <c r="K48" s="95">
        <f t="shared" si="16"/>
        <v>4</v>
      </c>
      <c r="L48" s="95">
        <f t="shared" si="16"/>
        <v>4</v>
      </c>
      <c r="M48" s="95">
        <f t="shared" si="16"/>
        <v>4</v>
      </c>
      <c r="N48" s="95">
        <f t="shared" si="16"/>
        <v>4</v>
      </c>
    </row>
    <row r="49" spans="1:14" ht="60">
      <c r="A49" s="123"/>
      <c r="B49" s="110" t="s">
        <v>149</v>
      </c>
      <c r="C49" s="124" t="s">
        <v>31</v>
      </c>
      <c r="D49" s="103" t="s">
        <v>36</v>
      </c>
      <c r="E49" s="104" t="s">
        <v>38</v>
      </c>
      <c r="F49" s="104" t="s">
        <v>41</v>
      </c>
      <c r="G49" s="104" t="s">
        <v>59</v>
      </c>
      <c r="H49" s="95">
        <f t="shared" si="0"/>
        <v>45.2</v>
      </c>
      <c r="I49" s="78">
        <v>0</v>
      </c>
      <c r="J49" s="78">
        <v>29.2</v>
      </c>
      <c r="K49" s="78">
        <v>4</v>
      </c>
      <c r="L49" s="78">
        <v>4</v>
      </c>
      <c r="M49" s="78">
        <v>4</v>
      </c>
      <c r="N49" s="78">
        <v>4</v>
      </c>
    </row>
    <row r="50" spans="1:14" s="109" customFormat="1" ht="34.5" customHeight="1">
      <c r="A50" s="113"/>
      <c r="B50" s="98" t="s">
        <v>2</v>
      </c>
      <c r="C50" s="124" t="s">
        <v>31</v>
      </c>
      <c r="D50" s="88"/>
      <c r="E50" s="118" t="s">
        <v>33</v>
      </c>
      <c r="F50" s="121" t="s">
        <v>33</v>
      </c>
      <c r="G50" s="121" t="s">
        <v>33</v>
      </c>
      <c r="H50" s="95">
        <f t="shared" si="0"/>
        <v>7838.1</v>
      </c>
      <c r="I50" s="95">
        <f>SUM(I51:I51)</f>
        <v>4894.2</v>
      </c>
      <c r="J50" s="95">
        <f>J51</f>
        <v>2943.9</v>
      </c>
      <c r="K50" s="95">
        <f>SUM(K51:K51)</f>
        <v>0</v>
      </c>
      <c r="L50" s="95">
        <f>SUM(L51:L51)</f>
        <v>0</v>
      </c>
      <c r="M50" s="95">
        <f>SUM(M51:M51)</f>
        <v>0</v>
      </c>
      <c r="N50" s="95">
        <f>SUM(N51:N51)</f>
        <v>0</v>
      </c>
    </row>
    <row r="51" spans="1:14" s="109" customFormat="1" ht="39.75" customHeight="1">
      <c r="A51" s="113"/>
      <c r="B51" s="122" t="s">
        <v>102</v>
      </c>
      <c r="C51" s="124"/>
      <c r="D51" s="103" t="s">
        <v>36</v>
      </c>
      <c r="E51" s="104" t="s">
        <v>38</v>
      </c>
      <c r="F51" s="104" t="s">
        <v>40</v>
      </c>
      <c r="G51" s="104" t="s">
        <v>95</v>
      </c>
      <c r="H51" s="95">
        <f t="shared" si="0"/>
        <v>7838.1</v>
      </c>
      <c r="I51" s="78">
        <v>4894.2</v>
      </c>
      <c r="J51" s="78">
        <v>2943.9</v>
      </c>
      <c r="K51" s="78">
        <v>0</v>
      </c>
      <c r="L51" s="78">
        <v>0</v>
      </c>
      <c r="M51" s="78">
        <v>0</v>
      </c>
      <c r="N51" s="78">
        <v>0</v>
      </c>
    </row>
    <row r="52" spans="1:15" ht="36">
      <c r="A52" s="123"/>
      <c r="B52" s="122" t="s">
        <v>130</v>
      </c>
      <c r="C52" s="124"/>
      <c r="D52" s="103"/>
      <c r="E52" s="118" t="s">
        <v>33</v>
      </c>
      <c r="F52" s="121" t="s">
        <v>33</v>
      </c>
      <c r="G52" s="121" t="s">
        <v>33</v>
      </c>
      <c r="H52" s="95">
        <f t="shared" si="0"/>
        <v>5191.34</v>
      </c>
      <c r="I52" s="95">
        <f aca="true" t="shared" si="17" ref="I52:N52">SUM(I53:I57)</f>
        <v>2669.3</v>
      </c>
      <c r="J52" s="95">
        <f t="shared" si="17"/>
        <v>2522.04</v>
      </c>
      <c r="K52" s="95">
        <f t="shared" si="17"/>
        <v>0</v>
      </c>
      <c r="L52" s="95">
        <f t="shared" si="17"/>
        <v>0</v>
      </c>
      <c r="M52" s="95">
        <f t="shared" si="17"/>
        <v>0</v>
      </c>
      <c r="N52" s="95">
        <f t="shared" si="17"/>
        <v>0</v>
      </c>
      <c r="O52" s="82"/>
    </row>
    <row r="53" spans="1:14" ht="25.5">
      <c r="A53" s="214"/>
      <c r="B53" s="215" t="s">
        <v>134</v>
      </c>
      <c r="C53" s="216" t="s">
        <v>31</v>
      </c>
      <c r="D53" s="103" t="s">
        <v>35</v>
      </c>
      <c r="E53" s="104">
        <v>271</v>
      </c>
      <c r="F53" s="104" t="s">
        <v>40</v>
      </c>
      <c r="G53" s="104" t="s">
        <v>131</v>
      </c>
      <c r="H53" s="95">
        <f t="shared" si="0"/>
        <v>3768.6</v>
      </c>
      <c r="I53" s="78">
        <v>1873.8</v>
      </c>
      <c r="J53" s="78">
        <v>1894.8</v>
      </c>
      <c r="K53" s="125">
        <v>0</v>
      </c>
      <c r="L53" s="78">
        <v>0</v>
      </c>
      <c r="M53" s="78">
        <f aca="true" t="shared" si="18" ref="M53:N57">L53</f>
        <v>0</v>
      </c>
      <c r="N53" s="78">
        <f t="shared" si="18"/>
        <v>0</v>
      </c>
    </row>
    <row r="54" spans="1:14" ht="38.25">
      <c r="A54" s="214"/>
      <c r="B54" s="215"/>
      <c r="C54" s="216"/>
      <c r="D54" s="103" t="s">
        <v>36</v>
      </c>
      <c r="E54" s="104">
        <v>271</v>
      </c>
      <c r="F54" s="104" t="s">
        <v>40</v>
      </c>
      <c r="G54" s="104" t="s">
        <v>131</v>
      </c>
      <c r="H54" s="95">
        <f t="shared" si="0"/>
        <v>358.84</v>
      </c>
      <c r="I54" s="78">
        <v>208.2</v>
      </c>
      <c r="J54" s="78">
        <v>150.64</v>
      </c>
      <c r="K54" s="78">
        <v>0</v>
      </c>
      <c r="L54" s="78">
        <v>0</v>
      </c>
      <c r="M54" s="78">
        <f t="shared" si="18"/>
        <v>0</v>
      </c>
      <c r="N54" s="78">
        <f t="shared" si="18"/>
        <v>0</v>
      </c>
    </row>
    <row r="55" spans="1:14" ht="24.75" customHeight="1">
      <c r="A55" s="214"/>
      <c r="B55" s="210" t="s">
        <v>133</v>
      </c>
      <c r="C55" s="216" t="s">
        <v>31</v>
      </c>
      <c r="D55" s="103" t="s">
        <v>34</v>
      </c>
      <c r="E55" s="104">
        <v>271</v>
      </c>
      <c r="F55" s="104" t="s">
        <v>40</v>
      </c>
      <c r="G55" s="104" t="s">
        <v>132</v>
      </c>
      <c r="H55" s="95">
        <f t="shared" si="0"/>
        <v>727.525</v>
      </c>
      <c r="I55" s="78">
        <v>396.4</v>
      </c>
      <c r="J55" s="78">
        <v>331.125</v>
      </c>
      <c r="K55" s="125">
        <v>0</v>
      </c>
      <c r="L55" s="78">
        <f>K55</f>
        <v>0</v>
      </c>
      <c r="M55" s="78">
        <f t="shared" si="18"/>
        <v>0</v>
      </c>
      <c r="N55" s="78">
        <f t="shared" si="18"/>
        <v>0</v>
      </c>
    </row>
    <row r="56" spans="1:14" ht="24.75" customHeight="1">
      <c r="A56" s="214"/>
      <c r="B56" s="217"/>
      <c r="C56" s="216"/>
      <c r="D56" s="103" t="s">
        <v>35</v>
      </c>
      <c r="E56" s="104">
        <v>271</v>
      </c>
      <c r="F56" s="104" t="s">
        <v>40</v>
      </c>
      <c r="G56" s="104" t="s">
        <v>132</v>
      </c>
      <c r="H56" s="95">
        <f t="shared" si="0"/>
        <v>242.475</v>
      </c>
      <c r="I56" s="78">
        <v>132.1</v>
      </c>
      <c r="J56" s="78">
        <v>110.375</v>
      </c>
      <c r="K56" s="78">
        <v>0</v>
      </c>
      <c r="L56" s="78">
        <v>0</v>
      </c>
      <c r="M56" s="78">
        <f t="shared" si="18"/>
        <v>0</v>
      </c>
      <c r="N56" s="78">
        <f t="shared" si="18"/>
        <v>0</v>
      </c>
    </row>
    <row r="57" spans="1:14" ht="39" customHeight="1">
      <c r="A57" s="214"/>
      <c r="B57" s="211"/>
      <c r="C57" s="216"/>
      <c r="D57" s="103" t="s">
        <v>36</v>
      </c>
      <c r="E57" s="104">
        <v>271</v>
      </c>
      <c r="F57" s="104" t="s">
        <v>40</v>
      </c>
      <c r="G57" s="104" t="s">
        <v>132</v>
      </c>
      <c r="H57" s="95">
        <f t="shared" si="0"/>
        <v>93.9</v>
      </c>
      <c r="I57" s="78">
        <v>58.8</v>
      </c>
      <c r="J57" s="78">
        <v>35.1</v>
      </c>
      <c r="K57" s="78">
        <v>0</v>
      </c>
      <c r="L57" s="78">
        <v>0</v>
      </c>
      <c r="M57" s="78">
        <f t="shared" si="18"/>
        <v>0</v>
      </c>
      <c r="N57" s="78">
        <f t="shared" si="18"/>
        <v>0</v>
      </c>
    </row>
    <row r="58" spans="1:15" ht="24.75" customHeight="1">
      <c r="A58" s="123"/>
      <c r="B58" s="141" t="s">
        <v>150</v>
      </c>
      <c r="C58" s="127"/>
      <c r="D58" s="103"/>
      <c r="E58" s="118" t="s">
        <v>33</v>
      </c>
      <c r="F58" s="118" t="s">
        <v>33</v>
      </c>
      <c r="G58" s="118" t="s">
        <v>33</v>
      </c>
      <c r="H58" s="95">
        <f t="shared" si="0"/>
        <v>5573.599999999999</v>
      </c>
      <c r="I58" s="95">
        <f aca="true" t="shared" si="19" ref="I58:N58">I59+I60</f>
        <v>5573.599999999999</v>
      </c>
      <c r="J58" s="95">
        <f t="shared" si="19"/>
        <v>0</v>
      </c>
      <c r="K58" s="95">
        <f t="shared" si="19"/>
        <v>0</v>
      </c>
      <c r="L58" s="95">
        <f t="shared" si="19"/>
        <v>0</v>
      </c>
      <c r="M58" s="95">
        <f t="shared" si="19"/>
        <v>0</v>
      </c>
      <c r="N58" s="95">
        <f t="shared" si="19"/>
        <v>0</v>
      </c>
      <c r="O58" s="82"/>
    </row>
    <row r="59" spans="1:14" ht="33.75" customHeight="1">
      <c r="A59" s="123"/>
      <c r="B59" s="210" t="s">
        <v>138</v>
      </c>
      <c r="C59" s="212" t="s">
        <v>31</v>
      </c>
      <c r="D59" s="103" t="s">
        <v>35</v>
      </c>
      <c r="E59" s="104" t="s">
        <v>38</v>
      </c>
      <c r="F59" s="104" t="s">
        <v>40</v>
      </c>
      <c r="G59" s="104" t="s">
        <v>137</v>
      </c>
      <c r="H59" s="95">
        <f t="shared" si="0"/>
        <v>5016.2</v>
      </c>
      <c r="I59" s="78">
        <v>5016.2</v>
      </c>
      <c r="J59" s="78">
        <v>0</v>
      </c>
      <c r="K59" s="78">
        <v>0</v>
      </c>
      <c r="L59" s="78">
        <f>K59</f>
        <v>0</v>
      </c>
      <c r="M59" s="78">
        <f>L59</f>
        <v>0</v>
      </c>
      <c r="N59" s="78">
        <f>M59</f>
        <v>0</v>
      </c>
    </row>
    <row r="60" spans="1:14" ht="38.25">
      <c r="A60" s="123"/>
      <c r="B60" s="211"/>
      <c r="C60" s="213"/>
      <c r="D60" s="103" t="s">
        <v>36</v>
      </c>
      <c r="E60" s="104">
        <v>271</v>
      </c>
      <c r="F60" s="104" t="s">
        <v>40</v>
      </c>
      <c r="G60" s="104" t="s">
        <v>137</v>
      </c>
      <c r="H60" s="95">
        <f t="shared" si="0"/>
        <v>557.4</v>
      </c>
      <c r="I60" s="78">
        <v>557.4</v>
      </c>
      <c r="J60" s="78">
        <v>0</v>
      </c>
      <c r="K60" s="78">
        <v>0</v>
      </c>
      <c r="L60" s="78">
        <v>0</v>
      </c>
      <c r="M60" s="78">
        <f>L60</f>
        <v>0</v>
      </c>
      <c r="N60" s="78">
        <f>M60</f>
        <v>0</v>
      </c>
    </row>
    <row r="61" spans="1:14" s="109" customFormat="1" ht="25.5" customHeight="1">
      <c r="A61" s="206" t="s">
        <v>77</v>
      </c>
      <c r="B61" s="204" t="s">
        <v>104</v>
      </c>
      <c r="C61" s="207" t="s">
        <v>31</v>
      </c>
      <c r="D61" s="88" t="s">
        <v>97</v>
      </c>
      <c r="E61" s="118" t="s">
        <v>33</v>
      </c>
      <c r="F61" s="118" t="s">
        <v>33</v>
      </c>
      <c r="G61" s="118" t="s">
        <v>33</v>
      </c>
      <c r="H61" s="95">
        <f>SUM(I61:N61)</f>
        <v>69383.89</v>
      </c>
      <c r="I61" s="95">
        <f aca="true" t="shared" si="20" ref="I61:N61">I65+I68</f>
        <v>10915.099999999999</v>
      </c>
      <c r="J61" s="95">
        <f t="shared" si="20"/>
        <v>16256.8</v>
      </c>
      <c r="K61" s="95">
        <f t="shared" si="20"/>
        <v>10760.59</v>
      </c>
      <c r="L61" s="95">
        <f t="shared" si="20"/>
        <v>10483.8</v>
      </c>
      <c r="M61" s="95">
        <f t="shared" si="20"/>
        <v>10483.8</v>
      </c>
      <c r="N61" s="95">
        <f t="shared" si="20"/>
        <v>10483.8</v>
      </c>
    </row>
    <row r="62" spans="1:14" s="109" customFormat="1" ht="36" customHeight="1">
      <c r="A62" s="206"/>
      <c r="B62" s="204"/>
      <c r="C62" s="207"/>
      <c r="D62" s="103" t="s">
        <v>34</v>
      </c>
      <c r="E62" s="118" t="s">
        <v>33</v>
      </c>
      <c r="F62" s="118" t="s">
        <v>33</v>
      </c>
      <c r="G62" s="118" t="s">
        <v>33</v>
      </c>
      <c r="H62" s="95">
        <f>SUM(I62:N62)</f>
        <v>5626.8</v>
      </c>
      <c r="I62" s="95">
        <f aca="true" t="shared" si="21" ref="I62:N62">I73</f>
        <v>0</v>
      </c>
      <c r="J62" s="95">
        <f t="shared" si="21"/>
        <v>5626.8</v>
      </c>
      <c r="K62" s="95">
        <f t="shared" si="21"/>
        <v>0</v>
      </c>
      <c r="L62" s="95">
        <f t="shared" si="21"/>
        <v>0</v>
      </c>
      <c r="M62" s="95">
        <f t="shared" si="21"/>
        <v>0</v>
      </c>
      <c r="N62" s="95">
        <f t="shared" si="21"/>
        <v>0</v>
      </c>
    </row>
    <row r="63" spans="1:14" s="109" customFormat="1" ht="36" customHeight="1">
      <c r="A63" s="206"/>
      <c r="B63" s="204"/>
      <c r="C63" s="207"/>
      <c r="D63" s="103" t="s">
        <v>35</v>
      </c>
      <c r="E63" s="118" t="s">
        <v>33</v>
      </c>
      <c r="F63" s="118" t="s">
        <v>33</v>
      </c>
      <c r="G63" s="118" t="s">
        <v>33</v>
      </c>
      <c r="H63" s="95">
        <f t="shared" si="0"/>
        <v>36480.6</v>
      </c>
      <c r="I63" s="95">
        <f aca="true" t="shared" si="22" ref="I63:N63">I72+I70+I74</f>
        <v>4950</v>
      </c>
      <c r="J63" s="95">
        <f t="shared" si="22"/>
        <v>6938.200000000001</v>
      </c>
      <c r="K63" s="95">
        <f t="shared" si="22"/>
        <v>6148.1</v>
      </c>
      <c r="L63" s="95">
        <f t="shared" si="22"/>
        <v>6148.1</v>
      </c>
      <c r="M63" s="95">
        <f t="shared" si="22"/>
        <v>6148.1</v>
      </c>
      <c r="N63" s="95">
        <f t="shared" si="22"/>
        <v>6148.1</v>
      </c>
    </row>
    <row r="64" spans="1:14" s="109" customFormat="1" ht="38.25">
      <c r="A64" s="206"/>
      <c r="B64" s="204"/>
      <c r="C64" s="207"/>
      <c r="D64" s="103" t="s">
        <v>36</v>
      </c>
      <c r="E64" s="118" t="s">
        <v>33</v>
      </c>
      <c r="F64" s="118" t="s">
        <v>33</v>
      </c>
      <c r="G64" s="118" t="s">
        <v>33</v>
      </c>
      <c r="H64" s="95">
        <f t="shared" si="0"/>
        <v>27276.49</v>
      </c>
      <c r="I64" s="95">
        <f aca="true" t="shared" si="23" ref="I64:N64">I66+I67+I71+I69+I75</f>
        <v>5965.1</v>
      </c>
      <c r="J64" s="95">
        <f t="shared" si="23"/>
        <v>3691.8</v>
      </c>
      <c r="K64" s="95">
        <f t="shared" si="23"/>
        <v>4612.49</v>
      </c>
      <c r="L64" s="95">
        <f t="shared" si="23"/>
        <v>4335.7</v>
      </c>
      <c r="M64" s="95">
        <f t="shared" si="23"/>
        <v>4335.7</v>
      </c>
      <c r="N64" s="95">
        <f t="shared" si="23"/>
        <v>4335.7</v>
      </c>
    </row>
    <row r="65" spans="1:14" ht="65.25" customHeight="1">
      <c r="A65" s="113"/>
      <c r="B65" s="111" t="s">
        <v>151</v>
      </c>
      <c r="C65" s="124" t="s">
        <v>31</v>
      </c>
      <c r="D65" s="103"/>
      <c r="E65" s="118" t="s">
        <v>33</v>
      </c>
      <c r="F65" s="118" t="s">
        <v>33</v>
      </c>
      <c r="G65" s="118" t="s">
        <v>33</v>
      </c>
      <c r="H65" s="95">
        <f t="shared" si="0"/>
        <v>11099.6</v>
      </c>
      <c r="I65" s="95">
        <f aca="true" t="shared" si="24" ref="I65:N65">I66+I67</f>
        <v>2319.3</v>
      </c>
      <c r="J65" s="95">
        <f t="shared" si="24"/>
        <v>1392.1999999999998</v>
      </c>
      <c r="K65" s="95">
        <f t="shared" si="24"/>
        <v>1934.1</v>
      </c>
      <c r="L65" s="95">
        <f t="shared" si="24"/>
        <v>1818</v>
      </c>
      <c r="M65" s="95">
        <f t="shared" si="24"/>
        <v>1818</v>
      </c>
      <c r="N65" s="95">
        <f t="shared" si="24"/>
        <v>1818</v>
      </c>
    </row>
    <row r="66" spans="1:14" ht="60" customHeight="1">
      <c r="A66" s="123"/>
      <c r="B66" s="128" t="s">
        <v>158</v>
      </c>
      <c r="C66" s="124" t="s">
        <v>31</v>
      </c>
      <c r="D66" s="103" t="s">
        <v>36</v>
      </c>
      <c r="E66" s="129">
        <v>271</v>
      </c>
      <c r="F66" s="104" t="s">
        <v>37</v>
      </c>
      <c r="G66" s="104" t="s">
        <v>107</v>
      </c>
      <c r="H66" s="95">
        <f t="shared" si="0"/>
        <v>9861.4</v>
      </c>
      <c r="I66" s="78">
        <v>2074.3</v>
      </c>
      <c r="J66" s="78">
        <v>1197.6</v>
      </c>
      <c r="K66" s="78">
        <f>1093+632</f>
        <v>1725</v>
      </c>
      <c r="L66" s="78">
        <f>1027.43+594.07</f>
        <v>1621.5</v>
      </c>
      <c r="M66" s="78">
        <f>L66</f>
        <v>1621.5</v>
      </c>
      <c r="N66" s="78">
        <f>M66</f>
        <v>1621.5</v>
      </c>
    </row>
    <row r="67" spans="1:14" ht="60" customHeight="1">
      <c r="A67" s="123"/>
      <c r="B67" s="131" t="s">
        <v>159</v>
      </c>
      <c r="C67" s="124" t="s">
        <v>31</v>
      </c>
      <c r="D67" s="103" t="s">
        <v>36</v>
      </c>
      <c r="E67" s="129">
        <v>271</v>
      </c>
      <c r="F67" s="104" t="s">
        <v>40</v>
      </c>
      <c r="G67" s="104" t="s">
        <v>60</v>
      </c>
      <c r="H67" s="95">
        <f t="shared" si="0"/>
        <v>1238.2</v>
      </c>
      <c r="I67" s="78">
        <v>245</v>
      </c>
      <c r="J67" s="78">
        <v>194.6</v>
      </c>
      <c r="K67" s="78">
        <v>209.1</v>
      </c>
      <c r="L67" s="78">
        <v>196.5</v>
      </c>
      <c r="M67" s="78">
        <f>L67</f>
        <v>196.5</v>
      </c>
      <c r="N67" s="78">
        <f>M67</f>
        <v>196.5</v>
      </c>
    </row>
    <row r="68" spans="1:14" s="109" customFormat="1" ht="26.25">
      <c r="A68" s="113"/>
      <c r="B68" s="132" t="s">
        <v>160</v>
      </c>
      <c r="C68" s="114" t="s">
        <v>31</v>
      </c>
      <c r="D68" s="88"/>
      <c r="E68" s="118" t="s">
        <v>33</v>
      </c>
      <c r="F68" s="118" t="s">
        <v>33</v>
      </c>
      <c r="G68" s="118" t="s">
        <v>33</v>
      </c>
      <c r="H68" s="95">
        <f t="shared" si="0"/>
        <v>58284.29000000001</v>
      </c>
      <c r="I68" s="95">
        <f aca="true" t="shared" si="25" ref="I68:N68">SUM(I69:I75)</f>
        <v>8595.8</v>
      </c>
      <c r="J68" s="95">
        <f t="shared" si="25"/>
        <v>14864.6</v>
      </c>
      <c r="K68" s="95">
        <f t="shared" si="25"/>
        <v>8826.49</v>
      </c>
      <c r="L68" s="95">
        <f t="shared" si="25"/>
        <v>8665.8</v>
      </c>
      <c r="M68" s="95">
        <f t="shared" si="25"/>
        <v>8665.8</v>
      </c>
      <c r="N68" s="95">
        <f t="shared" si="25"/>
        <v>8665.8</v>
      </c>
    </row>
    <row r="69" spans="1:14" ht="41.25" customHeight="1">
      <c r="A69" s="123"/>
      <c r="B69" s="210" t="s">
        <v>139</v>
      </c>
      <c r="C69" s="124"/>
      <c r="D69" s="103" t="s">
        <v>36</v>
      </c>
      <c r="E69" s="129">
        <v>271</v>
      </c>
      <c r="F69" s="104" t="s">
        <v>40</v>
      </c>
      <c r="G69" s="104" t="s">
        <v>96</v>
      </c>
      <c r="H69" s="95">
        <f t="shared" si="0"/>
        <v>15458.490000000002</v>
      </c>
      <c r="I69" s="78">
        <v>3645.8</v>
      </c>
      <c r="J69" s="78">
        <v>1581.2</v>
      </c>
      <c r="K69" s="78">
        <f>1032.59+1645.8</f>
        <v>2678.39</v>
      </c>
      <c r="L69" s="78">
        <f>1547.06+970.64</f>
        <v>2517.7</v>
      </c>
      <c r="M69" s="78">
        <f aca="true" t="shared" si="26" ref="M69:N72">L69</f>
        <v>2517.7</v>
      </c>
      <c r="N69" s="78">
        <f t="shared" si="26"/>
        <v>2517.7</v>
      </c>
    </row>
    <row r="70" spans="1:14" s="109" customFormat="1" ht="24.75" customHeight="1">
      <c r="A70" s="123"/>
      <c r="B70" s="211"/>
      <c r="C70" s="124"/>
      <c r="D70" s="103" t="s">
        <v>35</v>
      </c>
      <c r="E70" s="129">
        <v>271</v>
      </c>
      <c r="F70" s="104" t="s">
        <v>40</v>
      </c>
      <c r="G70" s="104" t="s">
        <v>96</v>
      </c>
      <c r="H70" s="95">
        <f t="shared" si="0"/>
        <v>32975.9</v>
      </c>
      <c r="I70" s="78">
        <v>4950</v>
      </c>
      <c r="J70" s="78">
        <v>3433.5</v>
      </c>
      <c r="K70" s="78">
        <v>6148.1</v>
      </c>
      <c r="L70" s="78">
        <f>K70</f>
        <v>6148.1</v>
      </c>
      <c r="M70" s="78">
        <f t="shared" si="26"/>
        <v>6148.1</v>
      </c>
      <c r="N70" s="78">
        <f t="shared" si="26"/>
        <v>6148.1</v>
      </c>
    </row>
    <row r="71" spans="1:14" ht="38.25">
      <c r="A71" s="123"/>
      <c r="B71" s="210" t="s">
        <v>183</v>
      </c>
      <c r="C71" s="124"/>
      <c r="D71" s="103" t="s">
        <v>36</v>
      </c>
      <c r="E71" s="129">
        <v>271</v>
      </c>
      <c r="F71" s="104" t="s">
        <v>40</v>
      </c>
      <c r="G71" s="104" t="s">
        <v>187</v>
      </c>
      <c r="H71" s="95">
        <f t="shared" si="0"/>
        <v>642.6</v>
      </c>
      <c r="I71" s="78">
        <v>0</v>
      </c>
      <c r="J71" s="78">
        <v>642.6</v>
      </c>
      <c r="K71" s="78">
        <v>0</v>
      </c>
      <c r="L71" s="78">
        <v>0</v>
      </c>
      <c r="M71" s="78">
        <f t="shared" si="26"/>
        <v>0</v>
      </c>
      <c r="N71" s="78">
        <f t="shared" si="26"/>
        <v>0</v>
      </c>
    </row>
    <row r="72" spans="1:14" s="109" customFormat="1" ht="25.5" customHeight="1">
      <c r="A72" s="123"/>
      <c r="B72" s="211"/>
      <c r="C72" s="124"/>
      <c r="D72" s="103" t="s">
        <v>35</v>
      </c>
      <c r="E72" s="129">
        <v>271</v>
      </c>
      <c r="F72" s="104" t="s">
        <v>40</v>
      </c>
      <c r="G72" s="104" t="s">
        <v>187</v>
      </c>
      <c r="H72" s="95">
        <f t="shared" si="0"/>
        <v>1629.1</v>
      </c>
      <c r="I72" s="78">
        <v>0</v>
      </c>
      <c r="J72" s="78">
        <v>1629.1</v>
      </c>
      <c r="K72" s="78">
        <v>0</v>
      </c>
      <c r="L72" s="78">
        <f>K72</f>
        <v>0</v>
      </c>
      <c r="M72" s="78">
        <f t="shared" si="26"/>
        <v>0</v>
      </c>
      <c r="N72" s="78">
        <f t="shared" si="26"/>
        <v>0</v>
      </c>
    </row>
    <row r="73" spans="1:14" ht="27.75" customHeight="1">
      <c r="A73" s="123"/>
      <c r="B73" s="210" t="s">
        <v>184</v>
      </c>
      <c r="C73" s="124"/>
      <c r="D73" s="103" t="s">
        <v>181</v>
      </c>
      <c r="E73" s="129">
        <v>271</v>
      </c>
      <c r="F73" s="104" t="s">
        <v>40</v>
      </c>
      <c r="G73" s="104" t="s">
        <v>182</v>
      </c>
      <c r="H73" s="95">
        <f t="shared" si="0"/>
        <v>5626.8</v>
      </c>
      <c r="I73" s="78">
        <v>0</v>
      </c>
      <c r="J73" s="78">
        <v>5626.8</v>
      </c>
      <c r="K73" s="78">
        <v>0</v>
      </c>
      <c r="L73" s="78">
        <v>0</v>
      </c>
      <c r="M73" s="78">
        <v>0</v>
      </c>
      <c r="N73" s="78">
        <v>0</v>
      </c>
    </row>
    <row r="74" spans="1:14" s="109" customFormat="1" ht="25.5" customHeight="1">
      <c r="A74" s="123"/>
      <c r="B74" s="217"/>
      <c r="C74" s="124"/>
      <c r="D74" s="103" t="s">
        <v>35</v>
      </c>
      <c r="E74" s="129">
        <v>271</v>
      </c>
      <c r="F74" s="104" t="s">
        <v>40</v>
      </c>
      <c r="G74" s="104" t="s">
        <v>182</v>
      </c>
      <c r="H74" s="95">
        <f t="shared" si="0"/>
        <v>1875.6</v>
      </c>
      <c r="I74" s="78">
        <v>0</v>
      </c>
      <c r="J74" s="78">
        <v>1875.6</v>
      </c>
      <c r="K74" s="78">
        <v>0</v>
      </c>
      <c r="L74" s="78">
        <f aca="true" t="shared" si="27" ref="L74:N75">K74</f>
        <v>0</v>
      </c>
      <c r="M74" s="78">
        <f t="shared" si="27"/>
        <v>0</v>
      </c>
      <c r="N74" s="78">
        <f t="shared" si="27"/>
        <v>0</v>
      </c>
    </row>
    <row r="75" spans="1:14" s="109" customFormat="1" ht="42" customHeight="1">
      <c r="A75" s="123"/>
      <c r="B75" s="211"/>
      <c r="C75" s="124"/>
      <c r="D75" s="103" t="s">
        <v>36</v>
      </c>
      <c r="E75" s="129">
        <v>271</v>
      </c>
      <c r="F75" s="104" t="s">
        <v>40</v>
      </c>
      <c r="G75" s="104" t="s">
        <v>182</v>
      </c>
      <c r="H75" s="95">
        <f t="shared" si="0"/>
        <v>75.8</v>
      </c>
      <c r="I75" s="78">
        <v>0</v>
      </c>
      <c r="J75" s="78">
        <v>75.8</v>
      </c>
      <c r="K75" s="78">
        <v>0</v>
      </c>
      <c r="L75" s="78">
        <f t="shared" si="27"/>
        <v>0</v>
      </c>
      <c r="M75" s="78">
        <f t="shared" si="27"/>
        <v>0</v>
      </c>
      <c r="N75" s="78">
        <f t="shared" si="27"/>
        <v>0</v>
      </c>
    </row>
    <row r="76" spans="1:14" s="109" customFormat="1" ht="25.5" customHeight="1">
      <c r="A76" s="206" t="s">
        <v>78</v>
      </c>
      <c r="B76" s="204" t="s">
        <v>166</v>
      </c>
      <c r="C76" s="207" t="s">
        <v>31</v>
      </c>
      <c r="D76" s="88" t="s">
        <v>97</v>
      </c>
      <c r="E76" s="88" t="s">
        <v>33</v>
      </c>
      <c r="F76" s="88" t="s">
        <v>33</v>
      </c>
      <c r="G76" s="88" t="s">
        <v>33</v>
      </c>
      <c r="H76" s="95">
        <f t="shared" si="0"/>
        <v>11685.768999999998</v>
      </c>
      <c r="I76" s="95">
        <f aca="true" t="shared" si="28" ref="I76:N76">I78+I82+I86+I90</f>
        <v>6493.699999999999</v>
      </c>
      <c r="J76" s="95">
        <f t="shared" si="28"/>
        <v>5192.0689999999995</v>
      </c>
      <c r="K76" s="95">
        <f t="shared" si="28"/>
        <v>0</v>
      </c>
      <c r="L76" s="95">
        <f t="shared" si="28"/>
        <v>0</v>
      </c>
      <c r="M76" s="95">
        <f t="shared" si="28"/>
        <v>0</v>
      </c>
      <c r="N76" s="95">
        <f t="shared" si="28"/>
        <v>0</v>
      </c>
    </row>
    <row r="77" spans="1:14" s="109" customFormat="1" ht="38.25">
      <c r="A77" s="206"/>
      <c r="B77" s="204"/>
      <c r="C77" s="207"/>
      <c r="D77" s="103" t="s">
        <v>36</v>
      </c>
      <c r="E77" s="88" t="s">
        <v>33</v>
      </c>
      <c r="F77" s="88" t="s">
        <v>33</v>
      </c>
      <c r="G77" s="88" t="s">
        <v>33</v>
      </c>
      <c r="H77" s="95">
        <f t="shared" si="0"/>
        <v>11685.768999999998</v>
      </c>
      <c r="I77" s="95">
        <f aca="true" t="shared" si="29" ref="I77:N77">I79+I80+I81+I83+I84+I85+I87+I88+I91</f>
        <v>6493.699999999999</v>
      </c>
      <c r="J77" s="95">
        <f>J79+J80+J81+J83+J84+J85+J87+J88+J89+J91</f>
        <v>5192.0689999999995</v>
      </c>
      <c r="K77" s="95">
        <f t="shared" si="29"/>
        <v>0</v>
      </c>
      <c r="L77" s="95">
        <f t="shared" si="29"/>
        <v>0</v>
      </c>
      <c r="M77" s="95">
        <f t="shared" si="29"/>
        <v>0</v>
      </c>
      <c r="N77" s="95">
        <f t="shared" si="29"/>
        <v>0</v>
      </c>
    </row>
    <row r="78" spans="1:14" s="109" customFormat="1" ht="51" customHeight="1">
      <c r="A78" s="113"/>
      <c r="B78" s="111" t="s">
        <v>117</v>
      </c>
      <c r="C78" s="114" t="s">
        <v>31</v>
      </c>
      <c r="D78" s="88"/>
      <c r="E78" s="88" t="s">
        <v>33</v>
      </c>
      <c r="F78" s="88" t="s">
        <v>33</v>
      </c>
      <c r="G78" s="88" t="s">
        <v>33</v>
      </c>
      <c r="H78" s="95">
        <f t="shared" si="0"/>
        <v>1886.941</v>
      </c>
      <c r="I78" s="95">
        <f aca="true" t="shared" si="30" ref="I78:N78">SUM(I79:I81)</f>
        <v>0</v>
      </c>
      <c r="J78" s="95">
        <f t="shared" si="30"/>
        <v>1886.941</v>
      </c>
      <c r="K78" s="95">
        <f t="shared" si="30"/>
        <v>0</v>
      </c>
      <c r="L78" s="95">
        <f t="shared" si="30"/>
        <v>0</v>
      </c>
      <c r="M78" s="95">
        <f t="shared" si="30"/>
        <v>0</v>
      </c>
      <c r="N78" s="95">
        <f t="shared" si="30"/>
        <v>0</v>
      </c>
    </row>
    <row r="79" spans="1:14" ht="41.25" customHeight="1">
      <c r="A79" s="123"/>
      <c r="B79" s="131" t="s">
        <v>98</v>
      </c>
      <c r="C79" s="124" t="s">
        <v>31</v>
      </c>
      <c r="D79" s="103" t="s">
        <v>36</v>
      </c>
      <c r="E79" s="129">
        <v>271</v>
      </c>
      <c r="F79" s="104" t="s">
        <v>37</v>
      </c>
      <c r="G79" s="104" t="s">
        <v>108</v>
      </c>
      <c r="H79" s="95">
        <f t="shared" si="0"/>
        <v>585.48</v>
      </c>
      <c r="I79" s="78">
        <v>0</v>
      </c>
      <c r="J79" s="78">
        <v>585.48</v>
      </c>
      <c r="K79" s="78">
        <v>0</v>
      </c>
      <c r="L79" s="78">
        <v>0</v>
      </c>
      <c r="M79" s="78">
        <v>0</v>
      </c>
      <c r="N79" s="78">
        <v>0</v>
      </c>
    </row>
    <row r="80" spans="1:14" ht="37.5" customHeight="1">
      <c r="A80" s="123"/>
      <c r="B80" s="131" t="s">
        <v>118</v>
      </c>
      <c r="C80" s="124" t="s">
        <v>31</v>
      </c>
      <c r="D80" s="103" t="s">
        <v>36</v>
      </c>
      <c r="E80" s="129">
        <v>271</v>
      </c>
      <c r="F80" s="104" t="s">
        <v>40</v>
      </c>
      <c r="G80" s="104" t="s">
        <v>143</v>
      </c>
      <c r="H80" s="95">
        <f aca="true" t="shared" si="31" ref="H80:H131">SUM(I80:N80)</f>
        <v>1203.061</v>
      </c>
      <c r="I80" s="78">
        <v>0</v>
      </c>
      <c r="J80" s="78">
        <v>1203.061</v>
      </c>
      <c r="K80" s="78">
        <v>0</v>
      </c>
      <c r="L80" s="78">
        <v>0</v>
      </c>
      <c r="M80" s="78">
        <v>0</v>
      </c>
      <c r="N80" s="78">
        <v>0</v>
      </c>
    </row>
    <row r="81" spans="1:14" ht="43.5" customHeight="1">
      <c r="A81" s="123"/>
      <c r="B81" s="131" t="s">
        <v>119</v>
      </c>
      <c r="C81" s="124" t="s">
        <v>31</v>
      </c>
      <c r="D81" s="103" t="s">
        <v>36</v>
      </c>
      <c r="E81" s="129">
        <v>271</v>
      </c>
      <c r="F81" s="104" t="s">
        <v>93</v>
      </c>
      <c r="G81" s="104" t="s">
        <v>144</v>
      </c>
      <c r="H81" s="95">
        <f t="shared" si="31"/>
        <v>98.4</v>
      </c>
      <c r="I81" s="78">
        <v>0</v>
      </c>
      <c r="J81" s="78">
        <v>98.4</v>
      </c>
      <c r="K81" s="78">
        <v>0</v>
      </c>
      <c r="L81" s="78">
        <v>0</v>
      </c>
      <c r="M81" s="78">
        <v>0</v>
      </c>
      <c r="N81" s="78">
        <v>0</v>
      </c>
    </row>
    <row r="82" spans="1:14" ht="50.25" customHeight="1">
      <c r="A82" s="123"/>
      <c r="B82" s="111" t="s">
        <v>120</v>
      </c>
      <c r="C82" s="114" t="s">
        <v>31</v>
      </c>
      <c r="D82" s="88"/>
      <c r="E82" s="88" t="s">
        <v>33</v>
      </c>
      <c r="F82" s="88" t="s">
        <v>33</v>
      </c>
      <c r="G82" s="88" t="s">
        <v>33</v>
      </c>
      <c r="H82" s="95">
        <f t="shared" si="31"/>
        <v>9122.527999999998</v>
      </c>
      <c r="I82" s="133">
        <f aca="true" t="shared" si="32" ref="I82:N82">SUM(I83:I85)</f>
        <v>6147.799999999999</v>
      </c>
      <c r="J82" s="133">
        <f t="shared" si="32"/>
        <v>2974.728</v>
      </c>
      <c r="K82" s="133">
        <f t="shared" si="32"/>
        <v>0</v>
      </c>
      <c r="L82" s="133">
        <f t="shared" si="32"/>
        <v>0</v>
      </c>
      <c r="M82" s="133">
        <f t="shared" si="32"/>
        <v>0</v>
      </c>
      <c r="N82" s="133">
        <f t="shared" si="32"/>
        <v>0</v>
      </c>
    </row>
    <row r="83" spans="1:14" ht="43.5" customHeight="1">
      <c r="A83" s="123"/>
      <c r="B83" s="131" t="s">
        <v>125</v>
      </c>
      <c r="C83" s="124" t="s">
        <v>31</v>
      </c>
      <c r="D83" s="103" t="s">
        <v>36</v>
      </c>
      <c r="E83" s="129">
        <v>271</v>
      </c>
      <c r="F83" s="104" t="s">
        <v>37</v>
      </c>
      <c r="G83" s="104" t="s">
        <v>145</v>
      </c>
      <c r="H83" s="95">
        <f t="shared" si="31"/>
        <v>4154.344</v>
      </c>
      <c r="I83" s="78">
        <v>2272.3</v>
      </c>
      <c r="J83" s="78">
        <v>1882.044</v>
      </c>
      <c r="K83" s="78">
        <v>0</v>
      </c>
      <c r="L83" s="78">
        <v>0</v>
      </c>
      <c r="M83" s="78">
        <v>0</v>
      </c>
      <c r="N83" s="78">
        <v>0</v>
      </c>
    </row>
    <row r="84" spans="1:14" ht="43.5" customHeight="1">
      <c r="A84" s="123"/>
      <c r="B84" s="131" t="s">
        <v>126</v>
      </c>
      <c r="C84" s="124" t="s">
        <v>31</v>
      </c>
      <c r="D84" s="103" t="s">
        <v>36</v>
      </c>
      <c r="E84" s="129">
        <v>271</v>
      </c>
      <c r="F84" s="104" t="s">
        <v>40</v>
      </c>
      <c r="G84" s="104" t="s">
        <v>146</v>
      </c>
      <c r="H84" s="95">
        <f t="shared" si="31"/>
        <v>4724.284</v>
      </c>
      <c r="I84" s="78">
        <v>3682.1</v>
      </c>
      <c r="J84" s="78">
        <v>1042.184</v>
      </c>
      <c r="K84" s="78">
        <v>0</v>
      </c>
      <c r="L84" s="78">
        <v>0</v>
      </c>
      <c r="M84" s="78">
        <v>0</v>
      </c>
      <c r="N84" s="78">
        <v>0</v>
      </c>
    </row>
    <row r="85" spans="1:14" ht="43.5" customHeight="1">
      <c r="A85" s="123"/>
      <c r="B85" s="131" t="s">
        <v>127</v>
      </c>
      <c r="C85" s="124" t="s">
        <v>31</v>
      </c>
      <c r="D85" s="103" t="s">
        <v>36</v>
      </c>
      <c r="E85" s="129">
        <v>271</v>
      </c>
      <c r="F85" s="104" t="s">
        <v>93</v>
      </c>
      <c r="G85" s="104" t="s">
        <v>147</v>
      </c>
      <c r="H85" s="95">
        <f t="shared" si="31"/>
        <v>243.9</v>
      </c>
      <c r="I85" s="78">
        <v>193.4</v>
      </c>
      <c r="J85" s="78">
        <v>50.5</v>
      </c>
      <c r="K85" s="78">
        <v>0</v>
      </c>
      <c r="L85" s="78">
        <v>0</v>
      </c>
      <c r="M85" s="78">
        <v>0</v>
      </c>
      <c r="N85" s="78">
        <v>0</v>
      </c>
    </row>
    <row r="86" spans="1:14" ht="50.25" customHeight="1">
      <c r="A86" s="123"/>
      <c r="B86" s="111" t="s">
        <v>121</v>
      </c>
      <c r="C86" s="114" t="s">
        <v>31</v>
      </c>
      <c r="D86" s="88"/>
      <c r="E86" s="88" t="s">
        <v>33</v>
      </c>
      <c r="F86" s="88" t="s">
        <v>33</v>
      </c>
      <c r="G86" s="88" t="s">
        <v>33</v>
      </c>
      <c r="H86" s="95">
        <f t="shared" si="31"/>
        <v>676.3</v>
      </c>
      <c r="I86" s="133">
        <f>I88+I87</f>
        <v>345.9</v>
      </c>
      <c r="J86" s="133">
        <f>J88+J87+J89</f>
        <v>330.4</v>
      </c>
      <c r="K86" s="133">
        <f>K88+K87+K89</f>
        <v>0</v>
      </c>
      <c r="L86" s="133">
        <f>L88+L87+L89</f>
        <v>0</v>
      </c>
      <c r="M86" s="133">
        <f>M88+M87+M89</f>
        <v>0</v>
      </c>
      <c r="N86" s="133">
        <f>N88+N87+N89</f>
        <v>0</v>
      </c>
    </row>
    <row r="87" spans="1:14" ht="43.5" customHeight="1">
      <c r="A87" s="123"/>
      <c r="B87" s="131" t="s">
        <v>128</v>
      </c>
      <c r="C87" s="124" t="s">
        <v>31</v>
      </c>
      <c r="D87" s="103" t="s">
        <v>36</v>
      </c>
      <c r="E87" s="129">
        <v>271</v>
      </c>
      <c r="F87" s="104" t="s">
        <v>37</v>
      </c>
      <c r="G87" s="104" t="s">
        <v>140</v>
      </c>
      <c r="H87" s="95">
        <f t="shared" si="31"/>
        <v>0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</row>
    <row r="88" spans="1:14" ht="43.5" customHeight="1">
      <c r="A88" s="123"/>
      <c r="B88" s="131" t="s">
        <v>129</v>
      </c>
      <c r="C88" s="124" t="s">
        <v>31</v>
      </c>
      <c r="D88" s="103" t="s">
        <v>36</v>
      </c>
      <c r="E88" s="129">
        <v>271</v>
      </c>
      <c r="F88" s="104" t="s">
        <v>40</v>
      </c>
      <c r="G88" s="104" t="s">
        <v>141</v>
      </c>
      <c r="H88" s="95">
        <f t="shared" si="31"/>
        <v>452.4</v>
      </c>
      <c r="I88" s="78">
        <v>345.9</v>
      </c>
      <c r="J88" s="78">
        <v>106.5</v>
      </c>
      <c r="K88" s="78">
        <v>0</v>
      </c>
      <c r="L88" s="78">
        <v>0</v>
      </c>
      <c r="M88" s="78">
        <v>0</v>
      </c>
      <c r="N88" s="78">
        <v>0</v>
      </c>
    </row>
    <row r="89" spans="1:14" ht="43.5" customHeight="1">
      <c r="A89" s="123"/>
      <c r="B89" s="131" t="s">
        <v>178</v>
      </c>
      <c r="C89" s="124" t="s">
        <v>31</v>
      </c>
      <c r="D89" s="103" t="s">
        <v>36</v>
      </c>
      <c r="E89" s="129">
        <v>271</v>
      </c>
      <c r="F89" s="104" t="s">
        <v>40</v>
      </c>
      <c r="G89" s="104" t="s">
        <v>177</v>
      </c>
      <c r="H89" s="95">
        <f t="shared" si="31"/>
        <v>223.9</v>
      </c>
      <c r="I89" s="78">
        <v>0</v>
      </c>
      <c r="J89" s="78">
        <v>223.9</v>
      </c>
      <c r="K89" s="78">
        <v>0</v>
      </c>
      <c r="L89" s="78">
        <v>0</v>
      </c>
      <c r="M89" s="78">
        <v>0</v>
      </c>
      <c r="N89" s="78">
        <v>0</v>
      </c>
    </row>
    <row r="90" spans="1:14" ht="50.25" customHeight="1">
      <c r="A90" s="123"/>
      <c r="B90" s="111" t="s">
        <v>122</v>
      </c>
      <c r="C90" s="114" t="s">
        <v>31</v>
      </c>
      <c r="D90" s="88"/>
      <c r="E90" s="88" t="s">
        <v>33</v>
      </c>
      <c r="F90" s="88" t="s">
        <v>33</v>
      </c>
      <c r="G90" s="88" t="s">
        <v>33</v>
      </c>
      <c r="H90" s="95">
        <f t="shared" si="31"/>
        <v>0</v>
      </c>
      <c r="I90" s="133">
        <f aca="true" t="shared" si="33" ref="I90:N90">I91</f>
        <v>0</v>
      </c>
      <c r="J90" s="133">
        <f t="shared" si="33"/>
        <v>0</v>
      </c>
      <c r="K90" s="133">
        <f t="shared" si="33"/>
        <v>0</v>
      </c>
      <c r="L90" s="133">
        <f t="shared" si="33"/>
        <v>0</v>
      </c>
      <c r="M90" s="133">
        <f t="shared" si="33"/>
        <v>0</v>
      </c>
      <c r="N90" s="133">
        <f t="shared" si="33"/>
        <v>0</v>
      </c>
    </row>
    <row r="91" spans="1:14" ht="38.25">
      <c r="A91" s="123"/>
      <c r="B91" s="134" t="s">
        <v>161</v>
      </c>
      <c r="C91" s="124" t="s">
        <v>31</v>
      </c>
      <c r="D91" s="103" t="s">
        <v>36</v>
      </c>
      <c r="E91" s="104" t="s">
        <v>38</v>
      </c>
      <c r="F91" s="104" t="s">
        <v>40</v>
      </c>
      <c r="G91" s="104" t="s">
        <v>148</v>
      </c>
      <c r="H91" s="95">
        <f t="shared" si="31"/>
        <v>0</v>
      </c>
      <c r="I91" s="78">
        <v>0</v>
      </c>
      <c r="J91" s="78">
        <v>0</v>
      </c>
      <c r="K91" s="78">
        <v>0</v>
      </c>
      <c r="L91" s="78">
        <f>K91</f>
        <v>0</v>
      </c>
      <c r="M91" s="78">
        <f>L91</f>
        <v>0</v>
      </c>
      <c r="N91" s="78">
        <f>M91</f>
        <v>0</v>
      </c>
    </row>
    <row r="92" spans="1:14" s="109" customFormat="1" ht="57" customHeight="1">
      <c r="A92" s="113" t="s">
        <v>79</v>
      </c>
      <c r="B92" s="218" t="s">
        <v>172</v>
      </c>
      <c r="C92" s="220" t="s">
        <v>31</v>
      </c>
      <c r="D92" s="88" t="s">
        <v>97</v>
      </c>
      <c r="E92" s="88" t="s">
        <v>33</v>
      </c>
      <c r="F92" s="118" t="s">
        <v>33</v>
      </c>
      <c r="G92" s="118" t="s">
        <v>33</v>
      </c>
      <c r="H92" s="95">
        <f t="shared" si="31"/>
        <v>425</v>
      </c>
      <c r="I92" s="95">
        <f aca="true" t="shared" si="34" ref="I92:N92">I94</f>
        <v>85</v>
      </c>
      <c r="J92" s="95">
        <f t="shared" si="34"/>
        <v>0</v>
      </c>
      <c r="K92" s="95">
        <f t="shared" si="34"/>
        <v>85</v>
      </c>
      <c r="L92" s="95">
        <f t="shared" si="34"/>
        <v>85</v>
      </c>
      <c r="M92" s="95">
        <f t="shared" si="34"/>
        <v>85</v>
      </c>
      <c r="N92" s="95">
        <f t="shared" si="34"/>
        <v>85</v>
      </c>
    </row>
    <row r="93" spans="1:14" s="109" customFormat="1" ht="38.25">
      <c r="A93" s="113"/>
      <c r="B93" s="219"/>
      <c r="C93" s="221"/>
      <c r="D93" s="103" t="s">
        <v>36</v>
      </c>
      <c r="E93" s="118" t="s">
        <v>33</v>
      </c>
      <c r="F93" s="118" t="s">
        <v>33</v>
      </c>
      <c r="G93" s="118" t="s">
        <v>33</v>
      </c>
      <c r="H93" s="95">
        <f t="shared" si="31"/>
        <v>425</v>
      </c>
      <c r="I93" s="95">
        <f aca="true" t="shared" si="35" ref="I93:N93">I94</f>
        <v>85</v>
      </c>
      <c r="J93" s="95">
        <f t="shared" si="35"/>
        <v>0</v>
      </c>
      <c r="K93" s="95">
        <f t="shared" si="35"/>
        <v>85</v>
      </c>
      <c r="L93" s="95">
        <f t="shared" si="35"/>
        <v>85</v>
      </c>
      <c r="M93" s="95">
        <f t="shared" si="35"/>
        <v>85</v>
      </c>
      <c r="N93" s="95">
        <f t="shared" si="35"/>
        <v>85</v>
      </c>
    </row>
    <row r="94" spans="1:14" ht="76.5">
      <c r="A94" s="123"/>
      <c r="B94" s="98" t="s">
        <v>73</v>
      </c>
      <c r="C94" s="114" t="s">
        <v>31</v>
      </c>
      <c r="D94" s="88" t="s">
        <v>36</v>
      </c>
      <c r="E94" s="90">
        <v>271</v>
      </c>
      <c r="F94" s="121" t="s">
        <v>41</v>
      </c>
      <c r="G94" s="121" t="s">
        <v>61</v>
      </c>
      <c r="H94" s="95">
        <f t="shared" si="31"/>
        <v>425</v>
      </c>
      <c r="I94" s="95">
        <v>85</v>
      </c>
      <c r="J94" s="95">
        <v>0</v>
      </c>
      <c r="K94" s="95">
        <v>85</v>
      </c>
      <c r="L94" s="95">
        <v>85</v>
      </c>
      <c r="M94" s="95">
        <f>L94</f>
        <v>85</v>
      </c>
      <c r="N94" s="95">
        <f>M94</f>
        <v>85</v>
      </c>
    </row>
    <row r="95" spans="1:14" s="109" customFormat="1" ht="25.5">
      <c r="A95" s="206" t="s">
        <v>80</v>
      </c>
      <c r="B95" s="204" t="s">
        <v>15</v>
      </c>
      <c r="C95" s="207" t="s">
        <v>31</v>
      </c>
      <c r="D95" s="88" t="s">
        <v>97</v>
      </c>
      <c r="E95" s="88" t="s">
        <v>33</v>
      </c>
      <c r="F95" s="118" t="s">
        <v>33</v>
      </c>
      <c r="G95" s="118" t="s">
        <v>33</v>
      </c>
      <c r="H95" s="95">
        <f t="shared" si="31"/>
        <v>160003.043</v>
      </c>
      <c r="I95" s="95">
        <f aca="true" t="shared" si="36" ref="I95:N95">I99+I104</f>
        <v>26595.710000000003</v>
      </c>
      <c r="J95" s="95">
        <f t="shared" si="36"/>
        <v>27232.432999999997</v>
      </c>
      <c r="K95" s="95">
        <f t="shared" si="36"/>
        <v>26518.3</v>
      </c>
      <c r="L95" s="95">
        <f t="shared" si="36"/>
        <v>26552.2</v>
      </c>
      <c r="M95" s="95">
        <f t="shared" si="36"/>
        <v>26552.2</v>
      </c>
      <c r="N95" s="95">
        <f t="shared" si="36"/>
        <v>26552.2</v>
      </c>
    </row>
    <row r="96" spans="1:14" s="109" customFormat="1" ht="25.5">
      <c r="A96" s="206"/>
      <c r="B96" s="204"/>
      <c r="C96" s="207"/>
      <c r="D96" s="103" t="s">
        <v>34</v>
      </c>
      <c r="E96" s="88" t="s">
        <v>33</v>
      </c>
      <c r="F96" s="118" t="s">
        <v>33</v>
      </c>
      <c r="G96" s="118" t="s">
        <v>33</v>
      </c>
      <c r="H96" s="95">
        <f t="shared" si="31"/>
        <v>5001.249999999999</v>
      </c>
      <c r="I96" s="95">
        <f>I100+I107</f>
        <v>1042.8</v>
      </c>
      <c r="J96" s="95">
        <f>J100+J107+J112</f>
        <v>469.54999999999995</v>
      </c>
      <c r="K96" s="95">
        <f>K100+K107</f>
        <v>846.8</v>
      </c>
      <c r="L96" s="95">
        <f>L100+L107</f>
        <v>880.7</v>
      </c>
      <c r="M96" s="95">
        <f>M100+M107</f>
        <v>880.7</v>
      </c>
      <c r="N96" s="95">
        <f>N100+N107</f>
        <v>880.7</v>
      </c>
    </row>
    <row r="97" spans="1:14" s="109" customFormat="1" ht="25.5">
      <c r="A97" s="206"/>
      <c r="B97" s="204"/>
      <c r="C97" s="207"/>
      <c r="D97" s="103" t="s">
        <v>35</v>
      </c>
      <c r="E97" s="118" t="s">
        <v>33</v>
      </c>
      <c r="F97" s="118" t="s">
        <v>33</v>
      </c>
      <c r="G97" s="118" t="s">
        <v>33</v>
      </c>
      <c r="H97" s="95">
        <f t="shared" si="31"/>
        <v>154775.15</v>
      </c>
      <c r="I97" s="95">
        <f>I105+I103+I102+I101+I108</f>
        <v>25416.300000000003</v>
      </c>
      <c r="J97" s="95">
        <f>J105+J103+J102+J101+J108+J110+J113</f>
        <v>26672.85</v>
      </c>
      <c r="K97" s="95">
        <f>K105+K103+K102+K101+K108</f>
        <v>25671.5</v>
      </c>
      <c r="L97" s="95">
        <f>L105+L103+L102+L101+L108</f>
        <v>25671.5</v>
      </c>
      <c r="M97" s="95">
        <f>M105+M103+M102+M101+M108</f>
        <v>25671.5</v>
      </c>
      <c r="N97" s="95">
        <f>N105+N103+N102+N101+N108</f>
        <v>25671.5</v>
      </c>
    </row>
    <row r="98" spans="1:14" s="109" customFormat="1" ht="38.25">
      <c r="A98" s="206"/>
      <c r="B98" s="204"/>
      <c r="C98" s="207"/>
      <c r="D98" s="103" t="s">
        <v>36</v>
      </c>
      <c r="E98" s="118" t="s">
        <v>33</v>
      </c>
      <c r="F98" s="118" t="s">
        <v>33</v>
      </c>
      <c r="G98" s="118" t="s">
        <v>33</v>
      </c>
      <c r="H98" s="95">
        <f t="shared" si="31"/>
        <v>226.64300000000003</v>
      </c>
      <c r="I98" s="95">
        <f>I109+I106</f>
        <v>136.61</v>
      </c>
      <c r="J98" s="95">
        <f>J109+J106+J111+J114</f>
        <v>90.033</v>
      </c>
      <c r="K98" s="95">
        <f>K109+K106</f>
        <v>0</v>
      </c>
      <c r="L98" s="95">
        <f>L109+L106</f>
        <v>0</v>
      </c>
      <c r="M98" s="95">
        <f>M109+M106</f>
        <v>0</v>
      </c>
      <c r="N98" s="95">
        <f>N109+N106</f>
        <v>0</v>
      </c>
    </row>
    <row r="99" spans="1:14" s="109" customFormat="1" ht="51">
      <c r="A99" s="113"/>
      <c r="B99" s="111" t="s">
        <v>74</v>
      </c>
      <c r="C99" s="124" t="s">
        <v>31</v>
      </c>
      <c r="D99" s="88"/>
      <c r="E99" s="118" t="s">
        <v>33</v>
      </c>
      <c r="F99" s="118" t="s">
        <v>33</v>
      </c>
      <c r="G99" s="118" t="s">
        <v>33</v>
      </c>
      <c r="H99" s="95">
        <f t="shared" si="31"/>
        <v>157411.9</v>
      </c>
      <c r="I99" s="95">
        <f aca="true" t="shared" si="37" ref="I99:N99">I100+I101+I102+I103</f>
        <v>25229.600000000002</v>
      </c>
      <c r="J99" s="95">
        <f t="shared" si="37"/>
        <v>26007.399999999998</v>
      </c>
      <c r="K99" s="95">
        <f t="shared" si="37"/>
        <v>26518.3</v>
      </c>
      <c r="L99" s="95">
        <f t="shared" si="37"/>
        <v>26552.2</v>
      </c>
      <c r="M99" s="95">
        <f t="shared" si="37"/>
        <v>26552.2</v>
      </c>
      <c r="N99" s="95">
        <f t="shared" si="37"/>
        <v>26552.2</v>
      </c>
    </row>
    <row r="100" spans="1:14" ht="36">
      <c r="A100" s="135"/>
      <c r="B100" s="136" t="s">
        <v>8</v>
      </c>
      <c r="C100" s="124" t="s">
        <v>31</v>
      </c>
      <c r="D100" s="103" t="s">
        <v>34</v>
      </c>
      <c r="E100" s="129">
        <v>271</v>
      </c>
      <c r="F100" s="104" t="s">
        <v>39</v>
      </c>
      <c r="G100" s="104" t="s">
        <v>62</v>
      </c>
      <c r="H100" s="95">
        <f t="shared" si="31"/>
        <v>4695.499999999999</v>
      </c>
      <c r="I100" s="137">
        <v>870.7</v>
      </c>
      <c r="J100" s="78">
        <v>335.9</v>
      </c>
      <c r="K100" s="137">
        <v>846.8</v>
      </c>
      <c r="L100" s="137">
        <v>880.7</v>
      </c>
      <c r="M100" s="137">
        <f aca="true" t="shared" si="38" ref="M100:N103">L100</f>
        <v>880.7</v>
      </c>
      <c r="N100" s="137">
        <f t="shared" si="38"/>
        <v>880.7</v>
      </c>
    </row>
    <row r="101" spans="1:14" ht="44.25" customHeight="1">
      <c r="A101" s="135"/>
      <c r="B101" s="136" t="s">
        <v>9</v>
      </c>
      <c r="C101" s="124" t="s">
        <v>31</v>
      </c>
      <c r="D101" s="103" t="s">
        <v>35</v>
      </c>
      <c r="E101" s="104" t="s">
        <v>38</v>
      </c>
      <c r="F101" s="104" t="s">
        <v>39</v>
      </c>
      <c r="G101" s="104" t="s">
        <v>63</v>
      </c>
      <c r="H101" s="95">
        <f t="shared" si="31"/>
        <v>62399.1</v>
      </c>
      <c r="I101" s="137">
        <v>10431.6</v>
      </c>
      <c r="J101" s="137">
        <f>10239.9+153.6</f>
        <v>10393.5</v>
      </c>
      <c r="K101" s="137">
        <f aca="true" t="shared" si="39" ref="K101:L103">J101</f>
        <v>10393.5</v>
      </c>
      <c r="L101" s="137">
        <f t="shared" si="39"/>
        <v>10393.5</v>
      </c>
      <c r="M101" s="137">
        <f t="shared" si="38"/>
        <v>10393.5</v>
      </c>
      <c r="N101" s="137">
        <f t="shared" si="38"/>
        <v>10393.5</v>
      </c>
    </row>
    <row r="102" spans="1:14" ht="25.5">
      <c r="A102" s="135"/>
      <c r="B102" s="136" t="s">
        <v>10</v>
      </c>
      <c r="C102" s="124" t="s">
        <v>31</v>
      </c>
      <c r="D102" s="103" t="s">
        <v>35</v>
      </c>
      <c r="E102" s="104" t="s">
        <v>38</v>
      </c>
      <c r="F102" s="104" t="s">
        <v>39</v>
      </c>
      <c r="G102" s="104" t="s">
        <v>64</v>
      </c>
      <c r="H102" s="95">
        <f t="shared" si="31"/>
        <v>43176</v>
      </c>
      <c r="I102" s="137">
        <v>6605</v>
      </c>
      <c r="J102" s="137">
        <v>7314.2</v>
      </c>
      <c r="K102" s="137">
        <f t="shared" si="39"/>
        <v>7314.2</v>
      </c>
      <c r="L102" s="137">
        <f t="shared" si="39"/>
        <v>7314.2</v>
      </c>
      <c r="M102" s="137">
        <f t="shared" si="38"/>
        <v>7314.2</v>
      </c>
      <c r="N102" s="137">
        <f t="shared" si="38"/>
        <v>7314.2</v>
      </c>
    </row>
    <row r="103" spans="1:14" ht="25.5">
      <c r="A103" s="135"/>
      <c r="B103" s="136" t="s">
        <v>11</v>
      </c>
      <c r="C103" s="124" t="s">
        <v>31</v>
      </c>
      <c r="D103" s="103" t="s">
        <v>35</v>
      </c>
      <c r="E103" s="129">
        <v>271</v>
      </c>
      <c r="F103" s="104" t="s">
        <v>39</v>
      </c>
      <c r="G103" s="104" t="s">
        <v>65</v>
      </c>
      <c r="H103" s="95">
        <f t="shared" si="31"/>
        <v>47141.3</v>
      </c>
      <c r="I103" s="137">
        <v>7322.3</v>
      </c>
      <c r="J103" s="137">
        <f>122+7841.8</f>
        <v>7963.8</v>
      </c>
      <c r="K103" s="137">
        <f t="shared" si="39"/>
        <v>7963.8</v>
      </c>
      <c r="L103" s="137">
        <f t="shared" si="39"/>
        <v>7963.8</v>
      </c>
      <c r="M103" s="137">
        <f t="shared" si="38"/>
        <v>7963.8</v>
      </c>
      <c r="N103" s="137">
        <f t="shared" si="38"/>
        <v>7963.8</v>
      </c>
    </row>
    <row r="104" spans="1:14" s="139" customFormat="1" ht="38.25">
      <c r="A104" s="138"/>
      <c r="B104" s="98" t="s">
        <v>162</v>
      </c>
      <c r="C104" s="114" t="s">
        <v>31</v>
      </c>
      <c r="D104" s="88"/>
      <c r="E104" s="121" t="s">
        <v>33</v>
      </c>
      <c r="F104" s="121" t="s">
        <v>33</v>
      </c>
      <c r="G104" s="121" t="s">
        <v>33</v>
      </c>
      <c r="H104" s="95">
        <f t="shared" si="31"/>
        <v>2591.143</v>
      </c>
      <c r="I104" s="95">
        <f>SUM(I105:I109)</f>
        <v>1366.11</v>
      </c>
      <c r="J104" s="95">
        <f>SUM(J105:J114)</f>
        <v>1225.0330000000001</v>
      </c>
      <c r="K104" s="95">
        <f>SUM(K105:K109)</f>
        <v>0</v>
      </c>
      <c r="L104" s="95">
        <f>SUM(L105:L109)</f>
        <v>0</v>
      </c>
      <c r="M104" s="95">
        <f>SUM(M105:M109)</f>
        <v>0</v>
      </c>
      <c r="N104" s="95">
        <f>SUM(N105:N109)</f>
        <v>0</v>
      </c>
    </row>
    <row r="105" spans="1:14" s="82" customFormat="1" ht="34.5" customHeight="1">
      <c r="A105" s="140"/>
      <c r="B105" s="208" t="s">
        <v>135</v>
      </c>
      <c r="C105" s="212" t="s">
        <v>31</v>
      </c>
      <c r="D105" s="103" t="s">
        <v>35</v>
      </c>
      <c r="E105" s="129">
        <v>271</v>
      </c>
      <c r="F105" s="104" t="s">
        <v>93</v>
      </c>
      <c r="G105" s="104" t="s">
        <v>136</v>
      </c>
      <c r="H105" s="95">
        <f t="shared" si="31"/>
        <v>1000</v>
      </c>
      <c r="I105" s="78">
        <v>1000</v>
      </c>
      <c r="J105" s="78">
        <v>0</v>
      </c>
      <c r="K105" s="78">
        <v>0</v>
      </c>
      <c r="L105" s="78">
        <v>0</v>
      </c>
      <c r="M105" s="78">
        <v>0</v>
      </c>
      <c r="N105" s="78">
        <v>0</v>
      </c>
    </row>
    <row r="106" spans="1:14" s="82" customFormat="1" ht="34.5" customHeight="1">
      <c r="A106" s="140"/>
      <c r="B106" s="222"/>
      <c r="C106" s="223"/>
      <c r="D106" s="103" t="s">
        <v>36</v>
      </c>
      <c r="E106" s="129">
        <v>271</v>
      </c>
      <c r="F106" s="104" t="s">
        <v>93</v>
      </c>
      <c r="G106" s="104" t="s">
        <v>136</v>
      </c>
      <c r="H106" s="95">
        <f t="shared" si="31"/>
        <v>111.11</v>
      </c>
      <c r="I106" s="78">
        <v>111.11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</row>
    <row r="107" spans="1:14" s="82" customFormat="1" ht="34.5" customHeight="1">
      <c r="A107" s="140"/>
      <c r="B107" s="222"/>
      <c r="C107" s="223"/>
      <c r="D107" s="103" t="s">
        <v>34</v>
      </c>
      <c r="E107" s="129">
        <v>271</v>
      </c>
      <c r="F107" s="104" t="s">
        <v>93</v>
      </c>
      <c r="G107" s="104" t="s">
        <v>171</v>
      </c>
      <c r="H107" s="95">
        <f t="shared" si="31"/>
        <v>172.1</v>
      </c>
      <c r="I107" s="78">
        <v>172.1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</row>
    <row r="108" spans="1:14" s="82" customFormat="1" ht="34.5" customHeight="1">
      <c r="A108" s="140"/>
      <c r="B108" s="222"/>
      <c r="C108" s="223"/>
      <c r="D108" s="103" t="s">
        <v>35</v>
      </c>
      <c r="E108" s="129">
        <v>271</v>
      </c>
      <c r="F108" s="104" t="s">
        <v>93</v>
      </c>
      <c r="G108" s="104" t="s">
        <v>171</v>
      </c>
      <c r="H108" s="95">
        <f t="shared" si="31"/>
        <v>57.4</v>
      </c>
      <c r="I108" s="78">
        <v>57.4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</row>
    <row r="109" spans="1:14" s="82" customFormat="1" ht="34.5" customHeight="1">
      <c r="A109" s="140"/>
      <c r="B109" s="217"/>
      <c r="C109" s="213"/>
      <c r="D109" s="103" t="s">
        <v>36</v>
      </c>
      <c r="E109" s="129">
        <v>271</v>
      </c>
      <c r="F109" s="104" t="s">
        <v>93</v>
      </c>
      <c r="G109" s="104" t="s">
        <v>171</v>
      </c>
      <c r="H109" s="95">
        <f t="shared" si="31"/>
        <v>25.5</v>
      </c>
      <c r="I109" s="78">
        <v>25.5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</row>
    <row r="110" spans="1:14" s="82" customFormat="1" ht="34.5" customHeight="1">
      <c r="A110" s="140"/>
      <c r="B110" s="208" t="s">
        <v>135</v>
      </c>
      <c r="C110" s="212" t="s">
        <v>31</v>
      </c>
      <c r="D110" s="103" t="s">
        <v>35</v>
      </c>
      <c r="E110" s="129">
        <v>271</v>
      </c>
      <c r="F110" s="104" t="s">
        <v>37</v>
      </c>
      <c r="G110" s="104" t="s">
        <v>136</v>
      </c>
      <c r="H110" s="95">
        <f t="shared" si="31"/>
        <v>956.8</v>
      </c>
      <c r="I110" s="78">
        <v>0</v>
      </c>
      <c r="J110" s="78">
        <v>956.8</v>
      </c>
      <c r="K110" s="78">
        <v>0</v>
      </c>
      <c r="L110" s="78">
        <v>0</v>
      </c>
      <c r="M110" s="78">
        <v>0</v>
      </c>
      <c r="N110" s="78">
        <v>0</v>
      </c>
    </row>
    <row r="111" spans="1:14" s="82" customFormat="1" ht="34.5" customHeight="1">
      <c r="A111" s="140"/>
      <c r="B111" s="222"/>
      <c r="C111" s="223"/>
      <c r="D111" s="103" t="s">
        <v>36</v>
      </c>
      <c r="E111" s="129">
        <v>271</v>
      </c>
      <c r="F111" s="104" t="s">
        <v>37</v>
      </c>
      <c r="G111" s="104" t="s">
        <v>136</v>
      </c>
      <c r="H111" s="95">
        <f t="shared" si="31"/>
        <v>75.9</v>
      </c>
      <c r="I111" s="78">
        <v>0</v>
      </c>
      <c r="J111" s="78">
        <v>75.9</v>
      </c>
      <c r="K111" s="78">
        <v>0</v>
      </c>
      <c r="L111" s="78">
        <v>0</v>
      </c>
      <c r="M111" s="78">
        <v>0</v>
      </c>
      <c r="N111" s="78">
        <v>0</v>
      </c>
    </row>
    <row r="112" spans="1:14" s="82" customFormat="1" ht="34.5" customHeight="1">
      <c r="A112" s="140"/>
      <c r="B112" s="222"/>
      <c r="C112" s="223"/>
      <c r="D112" s="103" t="s">
        <v>34</v>
      </c>
      <c r="E112" s="129">
        <v>271</v>
      </c>
      <c r="F112" s="104" t="s">
        <v>37</v>
      </c>
      <c r="G112" s="104" t="s">
        <v>171</v>
      </c>
      <c r="H112" s="95">
        <f t="shared" si="31"/>
        <v>133.65</v>
      </c>
      <c r="I112" s="78">
        <v>0</v>
      </c>
      <c r="J112" s="78">
        <v>133.65</v>
      </c>
      <c r="K112" s="78">
        <v>0</v>
      </c>
      <c r="L112" s="78">
        <v>0</v>
      </c>
      <c r="M112" s="78">
        <v>0</v>
      </c>
      <c r="N112" s="78">
        <v>0</v>
      </c>
    </row>
    <row r="113" spans="1:14" s="82" customFormat="1" ht="34.5" customHeight="1">
      <c r="A113" s="140"/>
      <c r="B113" s="222"/>
      <c r="C113" s="223"/>
      <c r="D113" s="103" t="s">
        <v>35</v>
      </c>
      <c r="E113" s="129">
        <v>271</v>
      </c>
      <c r="F113" s="104" t="s">
        <v>37</v>
      </c>
      <c r="G113" s="104" t="s">
        <v>171</v>
      </c>
      <c r="H113" s="95">
        <f t="shared" si="31"/>
        <v>44.55</v>
      </c>
      <c r="I113" s="78">
        <v>0</v>
      </c>
      <c r="J113" s="78">
        <v>44.55</v>
      </c>
      <c r="K113" s="78">
        <v>0</v>
      </c>
      <c r="L113" s="78">
        <v>0</v>
      </c>
      <c r="M113" s="78">
        <v>0</v>
      </c>
      <c r="N113" s="78">
        <v>0</v>
      </c>
    </row>
    <row r="114" spans="1:14" s="82" customFormat="1" ht="34.5" customHeight="1">
      <c r="A114" s="140"/>
      <c r="B114" s="209"/>
      <c r="C114" s="213"/>
      <c r="D114" s="103" t="s">
        <v>36</v>
      </c>
      <c r="E114" s="129">
        <v>271</v>
      </c>
      <c r="F114" s="104" t="s">
        <v>37</v>
      </c>
      <c r="G114" s="104" t="s">
        <v>171</v>
      </c>
      <c r="H114" s="95">
        <f t="shared" si="31"/>
        <v>14.133</v>
      </c>
      <c r="I114" s="78">
        <v>0</v>
      </c>
      <c r="J114" s="78">
        <v>14.133</v>
      </c>
      <c r="K114" s="78">
        <v>0</v>
      </c>
      <c r="L114" s="78">
        <v>0</v>
      </c>
      <c r="M114" s="78">
        <v>0</v>
      </c>
      <c r="N114" s="78">
        <v>0</v>
      </c>
    </row>
    <row r="115" spans="1:14" s="109" customFormat="1" ht="25.5">
      <c r="A115" s="224" t="s">
        <v>81</v>
      </c>
      <c r="B115" s="204" t="s">
        <v>16</v>
      </c>
      <c r="C115" s="207" t="s">
        <v>31</v>
      </c>
      <c r="D115" s="88" t="s">
        <v>97</v>
      </c>
      <c r="E115" s="88" t="s">
        <v>33</v>
      </c>
      <c r="F115" s="118" t="s">
        <v>33</v>
      </c>
      <c r="G115" s="118" t="s">
        <v>33</v>
      </c>
      <c r="H115" s="95">
        <f t="shared" si="31"/>
        <v>46809.59</v>
      </c>
      <c r="I115" s="95">
        <f aca="true" t="shared" si="40" ref="I115:N115">I118</f>
        <v>9669.7</v>
      </c>
      <c r="J115" s="95">
        <f t="shared" si="40"/>
        <v>1712.69</v>
      </c>
      <c r="K115" s="95">
        <f t="shared" si="40"/>
        <v>8652.8</v>
      </c>
      <c r="L115" s="95">
        <f t="shared" si="40"/>
        <v>8924.8</v>
      </c>
      <c r="M115" s="95">
        <f t="shared" si="40"/>
        <v>8924.8</v>
      </c>
      <c r="N115" s="95">
        <f t="shared" si="40"/>
        <v>8924.8</v>
      </c>
    </row>
    <row r="116" spans="1:14" s="109" customFormat="1" ht="25.5">
      <c r="A116" s="224"/>
      <c r="B116" s="204"/>
      <c r="C116" s="207"/>
      <c r="D116" s="103" t="s">
        <v>35</v>
      </c>
      <c r="E116" s="118" t="s">
        <v>33</v>
      </c>
      <c r="F116" s="118" t="s">
        <v>33</v>
      </c>
      <c r="G116" s="118" t="s">
        <v>33</v>
      </c>
      <c r="H116" s="95">
        <f t="shared" si="31"/>
        <v>40345.200000000004</v>
      </c>
      <c r="I116" s="95">
        <f aca="true" t="shared" si="41" ref="I116:N116">I122</f>
        <v>7482</v>
      </c>
      <c r="J116" s="95">
        <f t="shared" si="41"/>
        <v>268.1</v>
      </c>
      <c r="K116" s="95">
        <f t="shared" si="41"/>
        <v>7911.4</v>
      </c>
      <c r="L116" s="95">
        <f t="shared" si="41"/>
        <v>8227.9</v>
      </c>
      <c r="M116" s="95">
        <f t="shared" si="41"/>
        <v>8227.9</v>
      </c>
      <c r="N116" s="95">
        <f t="shared" si="41"/>
        <v>8227.9</v>
      </c>
    </row>
    <row r="117" spans="1:14" s="109" customFormat="1" ht="38.25">
      <c r="A117" s="224"/>
      <c r="B117" s="204"/>
      <c r="C117" s="207"/>
      <c r="D117" s="103" t="s">
        <v>36</v>
      </c>
      <c r="E117" s="118" t="s">
        <v>33</v>
      </c>
      <c r="F117" s="118" t="s">
        <v>33</v>
      </c>
      <c r="G117" s="118" t="s">
        <v>33</v>
      </c>
      <c r="H117" s="95">
        <f t="shared" si="31"/>
        <v>6464.3899999999985</v>
      </c>
      <c r="I117" s="95">
        <f aca="true" t="shared" si="42" ref="I117:N117">I119+I120+I121</f>
        <v>2187.7</v>
      </c>
      <c r="J117" s="95">
        <f t="shared" si="42"/>
        <v>1444.59</v>
      </c>
      <c r="K117" s="95">
        <f t="shared" si="42"/>
        <v>741.4</v>
      </c>
      <c r="L117" s="95">
        <f t="shared" si="42"/>
        <v>696.9</v>
      </c>
      <c r="M117" s="95">
        <f t="shared" si="42"/>
        <v>696.9</v>
      </c>
      <c r="N117" s="95">
        <f t="shared" si="42"/>
        <v>696.9</v>
      </c>
    </row>
    <row r="118" spans="1:14" s="109" customFormat="1" ht="38.25">
      <c r="A118" s="142"/>
      <c r="B118" s="98" t="s">
        <v>0</v>
      </c>
      <c r="C118" s="114" t="s">
        <v>31</v>
      </c>
      <c r="D118" s="88"/>
      <c r="E118" s="118" t="s">
        <v>33</v>
      </c>
      <c r="F118" s="118" t="s">
        <v>33</v>
      </c>
      <c r="G118" s="118" t="s">
        <v>33</v>
      </c>
      <c r="H118" s="95">
        <f t="shared" si="31"/>
        <v>46809.59</v>
      </c>
      <c r="I118" s="95">
        <f aca="true" t="shared" si="43" ref="I118:N118">SUM(I119:I122)</f>
        <v>9669.7</v>
      </c>
      <c r="J118" s="95">
        <f t="shared" si="43"/>
        <v>1712.69</v>
      </c>
      <c r="K118" s="95">
        <f t="shared" si="43"/>
        <v>8652.8</v>
      </c>
      <c r="L118" s="95">
        <f t="shared" si="43"/>
        <v>8924.8</v>
      </c>
      <c r="M118" s="95">
        <f t="shared" si="43"/>
        <v>8924.8</v>
      </c>
      <c r="N118" s="95">
        <f t="shared" si="43"/>
        <v>8924.8</v>
      </c>
    </row>
    <row r="119" spans="1:14" ht="38.25">
      <c r="A119" s="143"/>
      <c r="B119" s="117" t="s">
        <v>12</v>
      </c>
      <c r="C119" s="124" t="s">
        <v>31</v>
      </c>
      <c r="D119" s="103" t="s">
        <v>36</v>
      </c>
      <c r="E119" s="144" t="s">
        <v>38</v>
      </c>
      <c r="F119" s="144" t="s">
        <v>43</v>
      </c>
      <c r="G119" s="144" t="s">
        <v>83</v>
      </c>
      <c r="H119" s="95">
        <f t="shared" si="31"/>
        <v>5888.389999999999</v>
      </c>
      <c r="I119" s="78">
        <v>1695.3</v>
      </c>
      <c r="J119" s="78">
        <v>1360.99</v>
      </c>
      <c r="K119" s="78">
        <v>741.4</v>
      </c>
      <c r="L119" s="78">
        <v>696.9</v>
      </c>
      <c r="M119" s="78">
        <f>L119</f>
        <v>696.9</v>
      </c>
      <c r="N119" s="78">
        <f>M119</f>
        <v>696.9</v>
      </c>
    </row>
    <row r="120" spans="1:14" ht="38.25">
      <c r="A120" s="143"/>
      <c r="B120" s="117" t="s">
        <v>13</v>
      </c>
      <c r="C120" s="124" t="s">
        <v>31</v>
      </c>
      <c r="D120" s="103" t="s">
        <v>36</v>
      </c>
      <c r="E120" s="144" t="s">
        <v>38</v>
      </c>
      <c r="F120" s="144" t="s">
        <v>43</v>
      </c>
      <c r="G120" s="144" t="s">
        <v>84</v>
      </c>
      <c r="H120" s="95">
        <f t="shared" si="31"/>
        <v>83.6</v>
      </c>
      <c r="I120" s="78">
        <v>0</v>
      </c>
      <c r="J120" s="78">
        <v>83.6</v>
      </c>
      <c r="K120" s="78">
        <v>0</v>
      </c>
      <c r="L120" s="78">
        <v>0</v>
      </c>
      <c r="M120" s="78">
        <v>0</v>
      </c>
      <c r="N120" s="78">
        <v>0</v>
      </c>
    </row>
    <row r="121" spans="1:14" ht="38.25">
      <c r="A121" s="123"/>
      <c r="B121" s="102" t="s">
        <v>123</v>
      </c>
      <c r="C121" s="124" t="s">
        <v>31</v>
      </c>
      <c r="D121" s="103" t="s">
        <v>36</v>
      </c>
      <c r="E121" s="104" t="s">
        <v>38</v>
      </c>
      <c r="F121" s="104" t="s">
        <v>43</v>
      </c>
      <c r="G121" s="104" t="s">
        <v>124</v>
      </c>
      <c r="H121" s="95">
        <f t="shared" si="31"/>
        <v>492.4</v>
      </c>
      <c r="I121" s="78">
        <v>492.4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</row>
    <row r="122" spans="1:14" ht="36">
      <c r="A122" s="145"/>
      <c r="B122" s="131" t="s">
        <v>163</v>
      </c>
      <c r="C122" s="124" t="s">
        <v>31</v>
      </c>
      <c r="D122" s="103" t="s">
        <v>35</v>
      </c>
      <c r="E122" s="144" t="s">
        <v>38</v>
      </c>
      <c r="F122" s="144" t="s">
        <v>39</v>
      </c>
      <c r="G122" s="144" t="s">
        <v>85</v>
      </c>
      <c r="H122" s="95">
        <f t="shared" si="31"/>
        <v>40345.200000000004</v>
      </c>
      <c r="I122" s="137">
        <v>7482</v>
      </c>
      <c r="J122" s="78">
        <v>268.1</v>
      </c>
      <c r="K122" s="137">
        <v>7911.4</v>
      </c>
      <c r="L122" s="137">
        <v>8227.9</v>
      </c>
      <c r="M122" s="137">
        <f>L122</f>
        <v>8227.9</v>
      </c>
      <c r="N122" s="137">
        <f>M122</f>
        <v>8227.9</v>
      </c>
    </row>
    <row r="123" spans="1:14" s="109" customFormat="1" ht="25.5" customHeight="1">
      <c r="A123" s="224" t="s">
        <v>82</v>
      </c>
      <c r="B123" s="204" t="s">
        <v>17</v>
      </c>
      <c r="C123" s="207" t="s">
        <v>31</v>
      </c>
      <c r="D123" s="88" t="s">
        <v>97</v>
      </c>
      <c r="E123" s="146" t="s">
        <v>33</v>
      </c>
      <c r="F123" s="147" t="s">
        <v>33</v>
      </c>
      <c r="G123" s="147" t="s">
        <v>33</v>
      </c>
      <c r="H123" s="95">
        <f t="shared" si="31"/>
        <v>48481.026</v>
      </c>
      <c r="I123" s="95">
        <f aca="true" t="shared" si="44" ref="I123:N123">I126+I128+I130</f>
        <v>9207.766</v>
      </c>
      <c r="J123" s="95">
        <f t="shared" si="44"/>
        <v>10318.3</v>
      </c>
      <c r="K123" s="95">
        <f t="shared" si="44"/>
        <v>7502.71</v>
      </c>
      <c r="L123" s="95">
        <f t="shared" si="44"/>
        <v>7150.75</v>
      </c>
      <c r="M123" s="95">
        <f t="shared" si="44"/>
        <v>7150.75</v>
      </c>
      <c r="N123" s="95">
        <f t="shared" si="44"/>
        <v>7150.75</v>
      </c>
    </row>
    <row r="124" spans="1:14" s="109" customFormat="1" ht="25.5">
      <c r="A124" s="224"/>
      <c r="B124" s="204"/>
      <c r="C124" s="207"/>
      <c r="D124" s="103" t="s">
        <v>35</v>
      </c>
      <c r="E124" s="146" t="s">
        <v>33</v>
      </c>
      <c r="F124" s="147" t="s">
        <v>33</v>
      </c>
      <c r="G124" s="147" t="s">
        <v>33</v>
      </c>
      <c r="H124" s="95">
        <f t="shared" si="31"/>
        <v>7955.966</v>
      </c>
      <c r="I124" s="95">
        <f aca="true" t="shared" si="45" ref="I124:N124">I128</f>
        <v>933.966</v>
      </c>
      <c r="J124" s="95">
        <f t="shared" si="45"/>
        <v>1384.8</v>
      </c>
      <c r="K124" s="95">
        <f t="shared" si="45"/>
        <v>1409.3</v>
      </c>
      <c r="L124" s="95">
        <f t="shared" si="45"/>
        <v>1409.3</v>
      </c>
      <c r="M124" s="95">
        <f t="shared" si="45"/>
        <v>1409.3</v>
      </c>
      <c r="N124" s="95">
        <f t="shared" si="45"/>
        <v>1409.3</v>
      </c>
    </row>
    <row r="125" spans="1:14" s="109" customFormat="1" ht="38.25">
      <c r="A125" s="224"/>
      <c r="B125" s="204"/>
      <c r="C125" s="207"/>
      <c r="D125" s="103" t="s">
        <v>36</v>
      </c>
      <c r="E125" s="146" t="s">
        <v>33</v>
      </c>
      <c r="F125" s="147" t="s">
        <v>33</v>
      </c>
      <c r="G125" s="147" t="s">
        <v>33</v>
      </c>
      <c r="H125" s="95">
        <f t="shared" si="31"/>
        <v>40525.06</v>
      </c>
      <c r="I125" s="95">
        <f aca="true" t="shared" si="46" ref="I125:N125">I126+I130</f>
        <v>8273.8</v>
      </c>
      <c r="J125" s="95">
        <f>J126+J130</f>
        <v>8933.5</v>
      </c>
      <c r="K125" s="95">
        <f t="shared" si="46"/>
        <v>6093.41</v>
      </c>
      <c r="L125" s="95">
        <f t="shared" si="46"/>
        <v>5741.450000000001</v>
      </c>
      <c r="M125" s="95">
        <f t="shared" si="46"/>
        <v>5741.450000000001</v>
      </c>
      <c r="N125" s="95">
        <f t="shared" si="46"/>
        <v>5741.450000000001</v>
      </c>
    </row>
    <row r="126" spans="1:14" s="109" customFormat="1" ht="30" customHeight="1">
      <c r="A126" s="148"/>
      <c r="B126" s="111" t="s">
        <v>75</v>
      </c>
      <c r="C126" s="114" t="s">
        <v>31</v>
      </c>
      <c r="D126" s="98"/>
      <c r="E126" s="147" t="s">
        <v>33</v>
      </c>
      <c r="F126" s="147" t="s">
        <v>33</v>
      </c>
      <c r="G126" s="147" t="s">
        <v>33</v>
      </c>
      <c r="H126" s="95">
        <f t="shared" si="31"/>
        <v>15291.3</v>
      </c>
      <c r="I126" s="95">
        <f aca="true" t="shared" si="47" ref="I126:N126">SUM(I127:I127)</f>
        <v>3036.1</v>
      </c>
      <c r="J126" s="95">
        <f t="shared" si="47"/>
        <v>3540.1</v>
      </c>
      <c r="K126" s="95">
        <f t="shared" si="47"/>
        <v>2279.95</v>
      </c>
      <c r="L126" s="95">
        <f t="shared" si="47"/>
        <v>2145.05</v>
      </c>
      <c r="M126" s="95">
        <f t="shared" si="47"/>
        <v>2145.05</v>
      </c>
      <c r="N126" s="95">
        <f t="shared" si="47"/>
        <v>2145.05</v>
      </c>
    </row>
    <row r="127" spans="1:14" ht="38.25">
      <c r="A127" s="149"/>
      <c r="B127" s="112" t="s">
        <v>164</v>
      </c>
      <c r="C127" s="124" t="s">
        <v>31</v>
      </c>
      <c r="D127" s="103" t="s">
        <v>36</v>
      </c>
      <c r="E127" s="144" t="s">
        <v>38</v>
      </c>
      <c r="F127" s="144" t="s">
        <v>41</v>
      </c>
      <c r="G127" s="144" t="s">
        <v>86</v>
      </c>
      <c r="H127" s="95">
        <f t="shared" si="31"/>
        <v>15291.3</v>
      </c>
      <c r="I127" s="137">
        <v>3036.1</v>
      </c>
      <c r="J127" s="137">
        <v>3540.1</v>
      </c>
      <c r="K127" s="137">
        <v>2279.95</v>
      </c>
      <c r="L127" s="137">
        <v>2145.05</v>
      </c>
      <c r="M127" s="137">
        <f>L127</f>
        <v>2145.05</v>
      </c>
      <c r="N127" s="137">
        <f>M127</f>
        <v>2145.05</v>
      </c>
    </row>
    <row r="128" spans="1:14" s="109" customFormat="1" ht="39" customHeight="1">
      <c r="A128" s="150"/>
      <c r="B128" s="111" t="s">
        <v>76</v>
      </c>
      <c r="C128" s="114" t="s">
        <v>31</v>
      </c>
      <c r="D128" s="98"/>
      <c r="E128" s="146" t="s">
        <v>33</v>
      </c>
      <c r="F128" s="146" t="s">
        <v>33</v>
      </c>
      <c r="G128" s="146" t="s">
        <v>33</v>
      </c>
      <c r="H128" s="95">
        <f t="shared" si="31"/>
        <v>7955.966</v>
      </c>
      <c r="I128" s="95">
        <f aca="true" t="shared" si="48" ref="I128:N128">SUM(I129:I129)</f>
        <v>933.966</v>
      </c>
      <c r="J128" s="95">
        <f t="shared" si="48"/>
        <v>1384.8</v>
      </c>
      <c r="K128" s="95">
        <f t="shared" si="48"/>
        <v>1409.3</v>
      </c>
      <c r="L128" s="95">
        <f t="shared" si="48"/>
        <v>1409.3</v>
      </c>
      <c r="M128" s="95">
        <f t="shared" si="48"/>
        <v>1409.3</v>
      </c>
      <c r="N128" s="95">
        <f t="shared" si="48"/>
        <v>1409.3</v>
      </c>
    </row>
    <row r="129" spans="1:14" ht="48">
      <c r="A129" s="150"/>
      <c r="B129" s="112" t="s">
        <v>14</v>
      </c>
      <c r="C129" s="124" t="s">
        <v>31</v>
      </c>
      <c r="D129" s="103" t="s">
        <v>35</v>
      </c>
      <c r="E129" s="144" t="s">
        <v>38</v>
      </c>
      <c r="F129" s="144" t="s">
        <v>41</v>
      </c>
      <c r="G129" s="144" t="s">
        <v>87</v>
      </c>
      <c r="H129" s="95">
        <f t="shared" si="31"/>
        <v>7955.966</v>
      </c>
      <c r="I129" s="137">
        <v>933.966</v>
      </c>
      <c r="J129" s="78">
        <v>1384.8</v>
      </c>
      <c r="K129" s="137">
        <v>1409.3</v>
      </c>
      <c r="L129" s="137">
        <v>1409.3</v>
      </c>
      <c r="M129" s="137">
        <f>L129</f>
        <v>1409.3</v>
      </c>
      <c r="N129" s="137">
        <f>M129</f>
        <v>1409.3</v>
      </c>
    </row>
    <row r="130" spans="1:14" s="109" customFormat="1" ht="25.5">
      <c r="A130" s="150"/>
      <c r="B130" s="111" t="s">
        <v>89</v>
      </c>
      <c r="C130" s="114" t="s">
        <v>31</v>
      </c>
      <c r="D130" s="98"/>
      <c r="E130" s="146" t="s">
        <v>33</v>
      </c>
      <c r="F130" s="146" t="s">
        <v>33</v>
      </c>
      <c r="G130" s="146" t="s">
        <v>33</v>
      </c>
      <c r="H130" s="95">
        <f t="shared" si="31"/>
        <v>25233.760000000002</v>
      </c>
      <c r="I130" s="95">
        <f aca="true" t="shared" si="49" ref="I130:N130">SUM(I131:I131)</f>
        <v>5237.7</v>
      </c>
      <c r="J130" s="95">
        <f t="shared" si="49"/>
        <v>5393.4</v>
      </c>
      <c r="K130" s="95">
        <f t="shared" si="49"/>
        <v>3813.46</v>
      </c>
      <c r="L130" s="95">
        <f t="shared" si="49"/>
        <v>3596.4</v>
      </c>
      <c r="M130" s="95">
        <f t="shared" si="49"/>
        <v>3596.4</v>
      </c>
      <c r="N130" s="95">
        <f t="shared" si="49"/>
        <v>3596.4</v>
      </c>
    </row>
    <row r="131" spans="1:14" ht="48">
      <c r="A131" s="151"/>
      <c r="B131" s="131" t="s">
        <v>165</v>
      </c>
      <c r="C131" s="124" t="s">
        <v>31</v>
      </c>
      <c r="D131" s="103" t="s">
        <v>36</v>
      </c>
      <c r="E131" s="144" t="s">
        <v>38</v>
      </c>
      <c r="F131" s="144" t="s">
        <v>41</v>
      </c>
      <c r="G131" s="144" t="s">
        <v>88</v>
      </c>
      <c r="H131" s="95">
        <f t="shared" si="31"/>
        <v>25233.760000000002</v>
      </c>
      <c r="I131" s="137">
        <v>5237.7</v>
      </c>
      <c r="J131" s="137">
        <v>5393.4</v>
      </c>
      <c r="K131" s="137">
        <v>3813.46</v>
      </c>
      <c r="L131" s="137">
        <v>3596.4</v>
      </c>
      <c r="M131" s="137">
        <f>L131</f>
        <v>3596.4</v>
      </c>
      <c r="N131" s="137">
        <f>M131</f>
        <v>3596.4</v>
      </c>
    </row>
    <row r="132" spans="5:8" ht="15">
      <c r="E132" s="152"/>
      <c r="F132" s="152"/>
      <c r="G132" s="152"/>
      <c r="H132" s="152"/>
    </row>
    <row r="133" spans="5:8" ht="15">
      <c r="E133" s="152"/>
      <c r="F133" s="152"/>
      <c r="G133" s="152"/>
      <c r="H133" s="152"/>
    </row>
    <row r="134" spans="5:8" ht="15">
      <c r="E134" s="152"/>
      <c r="F134" s="152"/>
      <c r="G134" s="152"/>
      <c r="H134" s="152"/>
    </row>
    <row r="135" spans="2:14" s="154" customFormat="1" ht="35.25" customHeight="1">
      <c r="B135" s="154" t="s">
        <v>170</v>
      </c>
      <c r="C135" s="155"/>
      <c r="D135" s="155"/>
      <c r="E135" s="156"/>
      <c r="F135" s="154" t="s">
        <v>175</v>
      </c>
      <c r="G135" s="157"/>
      <c r="H135" s="157"/>
      <c r="I135" s="158"/>
      <c r="J135" s="159"/>
      <c r="K135" s="159"/>
      <c r="L135" s="159"/>
      <c r="M135" s="159"/>
      <c r="N135" s="159"/>
    </row>
    <row r="136" spans="5:9" ht="15">
      <c r="E136" s="152"/>
      <c r="F136" s="152"/>
      <c r="G136" s="152"/>
      <c r="H136" s="152"/>
      <c r="I136" s="160"/>
    </row>
    <row r="137" spans="6:9" ht="15">
      <c r="F137" s="152"/>
      <c r="G137" s="152"/>
      <c r="H137" s="152"/>
      <c r="I137" s="160"/>
    </row>
    <row r="138" spans="1:15" s="82" customFormat="1" ht="15">
      <c r="A138" s="81"/>
      <c r="B138" s="81"/>
      <c r="C138" s="81"/>
      <c r="D138" s="81"/>
      <c r="E138" s="81"/>
      <c r="F138" s="152"/>
      <c r="G138" s="152"/>
      <c r="H138" s="152"/>
      <c r="J138" s="153"/>
      <c r="K138" s="153"/>
      <c r="L138" s="153"/>
      <c r="M138" s="153"/>
      <c r="N138" s="153"/>
      <c r="O138" s="81"/>
    </row>
    <row r="139" spans="1:15" s="82" customFormat="1" ht="15">
      <c r="A139" s="81"/>
      <c r="B139" s="81"/>
      <c r="C139" s="81"/>
      <c r="D139" s="81"/>
      <c r="E139" s="81"/>
      <c r="F139" s="152"/>
      <c r="G139" s="152"/>
      <c r="H139" s="152"/>
      <c r="J139" s="153"/>
      <c r="K139" s="153"/>
      <c r="L139" s="153"/>
      <c r="M139" s="153"/>
      <c r="N139" s="153"/>
      <c r="O139" s="81"/>
    </row>
  </sheetData>
  <sheetProtection/>
  <mergeCells count="53">
    <mergeCell ref="D1:G1"/>
    <mergeCell ref="L1:N1"/>
    <mergeCell ref="L2:N2"/>
    <mergeCell ref="A4:N4"/>
    <mergeCell ref="A5:A6"/>
    <mergeCell ref="B5:B6"/>
    <mergeCell ref="D5:D6"/>
    <mergeCell ref="E5:G5"/>
    <mergeCell ref="I5:N5"/>
    <mergeCell ref="A8:A11"/>
    <mergeCell ref="B8:B11"/>
    <mergeCell ref="C8:C11"/>
    <mergeCell ref="A12:A14"/>
    <mergeCell ref="B12:B14"/>
    <mergeCell ref="C12:C14"/>
    <mergeCell ref="A26:A29"/>
    <mergeCell ref="B26:B29"/>
    <mergeCell ref="C26:C29"/>
    <mergeCell ref="B32:B33"/>
    <mergeCell ref="B38:B39"/>
    <mergeCell ref="C38:C39"/>
    <mergeCell ref="A53:A54"/>
    <mergeCell ref="B53:B54"/>
    <mergeCell ref="C53:C54"/>
    <mergeCell ref="A55:A57"/>
    <mergeCell ref="B55:B57"/>
    <mergeCell ref="C55:C57"/>
    <mergeCell ref="B59:B60"/>
    <mergeCell ref="C59:C60"/>
    <mergeCell ref="A61:A64"/>
    <mergeCell ref="B61:B64"/>
    <mergeCell ref="C61:C64"/>
    <mergeCell ref="B69:B70"/>
    <mergeCell ref="B71:B72"/>
    <mergeCell ref="B73:B75"/>
    <mergeCell ref="A76:A77"/>
    <mergeCell ref="B76:B77"/>
    <mergeCell ref="C76:C77"/>
    <mergeCell ref="B92:B93"/>
    <mergeCell ref="C92:C93"/>
    <mergeCell ref="A95:A98"/>
    <mergeCell ref="B95:B98"/>
    <mergeCell ref="C95:C98"/>
    <mergeCell ref="B105:B109"/>
    <mergeCell ref="C105:C109"/>
    <mergeCell ref="B110:B114"/>
    <mergeCell ref="C110:C114"/>
    <mergeCell ref="A115:A117"/>
    <mergeCell ref="B115:B117"/>
    <mergeCell ref="C115:C117"/>
    <mergeCell ref="A123:A125"/>
    <mergeCell ref="B123:B125"/>
    <mergeCell ref="C123:C125"/>
  </mergeCells>
  <printOptions/>
  <pageMargins left="0.1968503937007874" right="0.1968503937007874" top="0.4724409448818898" bottom="0.11811023622047245" header="0.5118110236220472" footer="0.5118110236220472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bux</dc:creator>
  <cp:keywords/>
  <dc:description/>
  <cp:lastModifiedBy>Александр А.П.. Браилов</cp:lastModifiedBy>
  <cp:lastPrinted>2020-09-09T09:50:37Z</cp:lastPrinted>
  <dcterms:created xsi:type="dcterms:W3CDTF">2017-01-24T06:17:48Z</dcterms:created>
  <dcterms:modified xsi:type="dcterms:W3CDTF">2021-02-04T06:49:22Z</dcterms:modified>
  <cp:category/>
  <cp:version/>
  <cp:contentType/>
  <cp:contentStatus/>
</cp:coreProperties>
</file>